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d.docs.live.net/3ad052d390b60130/Projektit/2019-10-06 Sijoitusten siirtäminen edullisempaan kohteeseen/"/>
    </mc:Choice>
  </mc:AlternateContent>
  <xr:revisionPtr revIDLastSave="25" documentId="8_{A22CDE5D-9572-4DBC-883A-6FB57170B73F}" xr6:coauthVersionLast="45" xr6:coauthVersionMax="45" xr10:uidLastSave="{8BB41DD9-4635-41A8-8328-22281EF43E56}"/>
  <bookViews>
    <workbookView xWindow="-108" yWindow="-108" windowWidth="23256" windowHeight="12576" xr2:uid="{00000000-000D-0000-FFFF-FFFF00000000}"/>
  </bookViews>
  <sheets>
    <sheet name="Laskelma" sheetId="1" r:id="rId1"/>
  </sheets>
  <definedNames>
    <definedName name="arvo_rahastossa_vanha">paaoma_vanha+sijoitus_voitto</definedName>
    <definedName name="myyntipalkkio_uusi">Laskelma!$E$8</definedName>
    <definedName name="paaoma_uusi">Laskelma!$F$12</definedName>
    <definedName name="paaoma_vanha">Laskelma!$E$2</definedName>
    <definedName name="palkkio_uusi">Laskelma!$E$7</definedName>
    <definedName name="palkkio_vanha">Laskelma!$E$6</definedName>
    <definedName name="po_vero">Laskelma!$E$4</definedName>
    <definedName name="sijoitus_voitto">Laskelma!$E$3</definedName>
    <definedName name="sijoitus_yht">SUM(Laskelma!$E$2:$E$3)</definedName>
    <definedName name="verovapaus_raja">Laskelma!$E$5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 i="1" l="1"/>
  <c r="I13" i="1" s="1"/>
  <c r="F12" i="1"/>
  <c r="F13" i="1" s="1"/>
  <c r="G13" i="1" s="1"/>
  <c r="H13" i="1" s="1"/>
  <c r="E12" i="1"/>
  <c r="G12" i="1" l="1"/>
  <c r="H12" i="1" s="1"/>
  <c r="I12" i="1"/>
  <c r="M12" i="1"/>
  <c r="K12" i="1"/>
  <c r="L12" i="1" l="1"/>
  <c r="Q12" i="1"/>
  <c r="J13" i="1"/>
  <c r="N12" i="1"/>
  <c r="O12" i="1" s="1"/>
  <c r="D12" i="1"/>
  <c r="D13" i="1" s="1"/>
  <c r="P12" i="1" l="1"/>
  <c r="M13" i="1"/>
  <c r="I14" i="1"/>
  <c r="J14" i="1" s="1"/>
  <c r="I15" i="1" s="1"/>
  <c r="R12" i="1"/>
  <c r="S12" i="1"/>
  <c r="K13" i="1"/>
  <c r="E13" i="1"/>
  <c r="D14" i="1"/>
  <c r="D15" i="1" s="1"/>
  <c r="D16" i="1" s="1"/>
  <c r="D17" i="1" s="1"/>
  <c r="D18" i="1" s="1"/>
  <c r="D19" i="1" s="1"/>
  <c r="D20" i="1" s="1"/>
  <c r="D21" i="1" s="1"/>
  <c r="D22" i="1" s="1"/>
  <c r="D23" i="1" s="1"/>
  <c r="D24" i="1" s="1"/>
  <c r="D25" i="1" s="1"/>
  <c r="D26" i="1" s="1"/>
  <c r="D27" i="1" s="1"/>
  <c r="L13" i="1" l="1"/>
  <c r="N13" i="1"/>
  <c r="O13" i="1" s="1"/>
  <c r="P13" i="1" s="1"/>
  <c r="Q13" i="1"/>
  <c r="S13" i="1" s="1"/>
  <c r="J15" i="1"/>
  <c r="I16" i="1" s="1"/>
  <c r="K14" i="1"/>
  <c r="L14" i="1" s="1"/>
  <c r="T12" i="1"/>
  <c r="E15" i="1"/>
  <c r="E27" i="1"/>
  <c r="D28" i="1"/>
  <c r="E14" i="1"/>
  <c r="E17" i="1"/>
  <c r="E25" i="1"/>
  <c r="E21" i="1"/>
  <c r="E16" i="1"/>
  <c r="E23" i="1"/>
  <c r="E26" i="1"/>
  <c r="E20" i="1"/>
  <c r="E22" i="1"/>
  <c r="E18" i="1"/>
  <c r="E24" i="1"/>
  <c r="E19" i="1"/>
  <c r="R13" i="1" l="1"/>
  <c r="T13" i="1" s="1"/>
  <c r="M14" i="1"/>
  <c r="N14" i="1" s="1"/>
  <c r="Q14" i="1"/>
  <c r="F14" i="1"/>
  <c r="G14" i="1" s="1"/>
  <c r="H14" i="1" s="1"/>
  <c r="K15" i="1"/>
  <c r="L15" i="1" s="1"/>
  <c r="E28" i="1"/>
  <c r="D29" i="1"/>
  <c r="Q15" i="1" l="1"/>
  <c r="R15" i="1" s="1"/>
  <c r="R14" i="1"/>
  <c r="S14" i="1"/>
  <c r="F15" i="1"/>
  <c r="G15" i="1" s="1"/>
  <c r="H15" i="1" s="1"/>
  <c r="O14" i="1"/>
  <c r="M15" i="1" s="1"/>
  <c r="J16" i="1"/>
  <c r="I17" i="1" s="1"/>
  <c r="E29" i="1"/>
  <c r="D30" i="1"/>
  <c r="F16" i="1" l="1"/>
  <c r="G16" i="1" s="1"/>
  <c r="H16" i="1" s="1"/>
  <c r="S15" i="1"/>
  <c r="N15" i="1"/>
  <c r="O15" i="1" s="1"/>
  <c r="M16" i="1" s="1"/>
  <c r="P14" i="1"/>
  <c r="T14" i="1" s="1"/>
  <c r="K16" i="1"/>
  <c r="E30" i="1"/>
  <c r="D31" i="1"/>
  <c r="Q16" i="1" l="1"/>
  <c r="L16" i="1"/>
  <c r="F17" i="1"/>
  <c r="G17" i="1" s="1"/>
  <c r="H17" i="1" s="1"/>
  <c r="J17" i="1"/>
  <c r="I18" i="1" s="1"/>
  <c r="S16" i="1"/>
  <c r="P15" i="1"/>
  <c r="T15" i="1" s="1"/>
  <c r="N16" i="1"/>
  <c r="O16" i="1" s="1"/>
  <c r="M17" i="1" s="1"/>
  <c r="E31" i="1"/>
  <c r="D32" i="1"/>
  <c r="E32" i="1" s="1"/>
  <c r="R16" i="1" l="1"/>
  <c r="F18" i="1"/>
  <c r="G18" i="1" s="1"/>
  <c r="H18" i="1" s="1"/>
  <c r="K17" i="1"/>
  <c r="Q17" i="1" s="1"/>
  <c r="P16" i="1"/>
  <c r="J18" i="1"/>
  <c r="I19" i="1" s="1"/>
  <c r="L17" i="1" l="1"/>
  <c r="R17" i="1" s="1"/>
  <c r="N17" i="1"/>
  <c r="S17" i="1"/>
  <c r="F19" i="1"/>
  <c r="G19" i="1" s="1"/>
  <c r="H19" i="1" s="1"/>
  <c r="T16" i="1"/>
  <c r="O17" i="1"/>
  <c r="M18" i="1" s="1"/>
  <c r="K18" i="1"/>
  <c r="Q18" i="1" s="1"/>
  <c r="L18" i="1" l="1"/>
  <c r="P17" i="1"/>
  <c r="T17" i="1" s="1"/>
  <c r="N18" i="1"/>
  <c r="O18" i="1" s="1"/>
  <c r="M19" i="1" s="1"/>
  <c r="F20" i="1"/>
  <c r="G20" i="1" s="1"/>
  <c r="H20" i="1" s="1"/>
  <c r="J19" i="1"/>
  <c r="I20" i="1" s="1"/>
  <c r="R18" i="1" l="1"/>
  <c r="F21" i="1"/>
  <c r="G21" i="1" s="1"/>
  <c r="H21" i="1" s="1"/>
  <c r="P18" i="1"/>
  <c r="S18" i="1"/>
  <c r="K19" i="1"/>
  <c r="Q19" i="1" s="1"/>
  <c r="L19" i="1" l="1"/>
  <c r="F22" i="1"/>
  <c r="G22" i="1" s="1"/>
  <c r="H22" i="1" s="1"/>
  <c r="T18" i="1"/>
  <c r="N19" i="1"/>
  <c r="O19" i="1" s="1"/>
  <c r="M20" i="1" s="1"/>
  <c r="J20" i="1"/>
  <c r="I21" i="1" s="1"/>
  <c r="R19" i="1" l="1"/>
  <c r="F23" i="1"/>
  <c r="G23" i="1" s="1"/>
  <c r="H23" i="1" s="1"/>
  <c r="S19" i="1"/>
  <c r="P19" i="1"/>
  <c r="K20" i="1"/>
  <c r="L20" i="1" s="1"/>
  <c r="Q20" i="1" l="1"/>
  <c r="R20" i="1" s="1"/>
  <c r="F24" i="1"/>
  <c r="G24" i="1" s="1"/>
  <c r="H24" i="1" s="1"/>
  <c r="T19" i="1"/>
  <c r="N20" i="1"/>
  <c r="O20" i="1" s="1"/>
  <c r="M21" i="1" s="1"/>
  <c r="J21" i="1"/>
  <c r="I22" i="1" s="1"/>
  <c r="F25" i="1" l="1"/>
  <c r="G25" i="1" s="1"/>
  <c r="H25" i="1" s="1"/>
  <c r="P20" i="1"/>
  <c r="T20" i="1" s="1"/>
  <c r="S20" i="1"/>
  <c r="K21" i="1"/>
  <c r="Q21" i="1" l="1"/>
  <c r="L21" i="1"/>
  <c r="F26" i="1"/>
  <c r="G26" i="1" s="1"/>
  <c r="H26" i="1" s="1"/>
  <c r="N21" i="1"/>
  <c r="O21" i="1" s="1"/>
  <c r="M22" i="1" s="1"/>
  <c r="J22" i="1"/>
  <c r="I23" i="1" s="1"/>
  <c r="R21" i="1" l="1"/>
  <c r="S21" i="1"/>
  <c r="F27" i="1"/>
  <c r="G27" i="1" s="1"/>
  <c r="H27" i="1" s="1"/>
  <c r="P21" i="1"/>
  <c r="K22" i="1"/>
  <c r="Q22" i="1" s="1"/>
  <c r="L22" i="1" l="1"/>
  <c r="F28" i="1"/>
  <c r="G28" i="1" s="1"/>
  <c r="H28" i="1" s="1"/>
  <c r="S22" i="1"/>
  <c r="T21" i="1"/>
  <c r="N22" i="1"/>
  <c r="O22" i="1" s="1"/>
  <c r="M23" i="1" s="1"/>
  <c r="J23" i="1"/>
  <c r="I24" i="1" s="1"/>
  <c r="R22" i="1" l="1"/>
  <c r="F29" i="1"/>
  <c r="G29" i="1" s="1"/>
  <c r="H29" i="1" s="1"/>
  <c r="P22" i="1"/>
  <c r="K23" i="1"/>
  <c r="L23" i="1" s="1"/>
  <c r="Q23" i="1" l="1"/>
  <c r="R23" i="1" s="1"/>
  <c r="F30" i="1"/>
  <c r="G30" i="1" s="1"/>
  <c r="H30" i="1" s="1"/>
  <c r="T22" i="1"/>
  <c r="N23" i="1"/>
  <c r="O23" i="1" s="1"/>
  <c r="M24" i="1" s="1"/>
  <c r="J24" i="1"/>
  <c r="I25" i="1" s="1"/>
  <c r="P23" i="1" l="1"/>
  <c r="T23" i="1" s="1"/>
  <c r="F31" i="1"/>
  <c r="G31" i="1" s="1"/>
  <c r="H31" i="1" s="1"/>
  <c r="S23" i="1"/>
  <c r="K24" i="1"/>
  <c r="L24" i="1" s="1"/>
  <c r="Q24" i="1" l="1"/>
  <c r="R24" i="1" s="1"/>
  <c r="F32" i="1"/>
  <c r="G32" i="1" s="1"/>
  <c r="H32" i="1" s="1"/>
  <c r="N24" i="1"/>
  <c r="O24" i="1" s="1"/>
  <c r="M25" i="1" s="1"/>
  <c r="J25" i="1"/>
  <c r="I26" i="1" s="1"/>
  <c r="S24" i="1" l="1"/>
  <c r="P24" i="1"/>
  <c r="K25" i="1"/>
  <c r="L25" i="1" s="1"/>
  <c r="Q25" i="1" l="1"/>
  <c r="R25" i="1" s="1"/>
  <c r="T24" i="1"/>
  <c r="N25" i="1"/>
  <c r="O25" i="1" s="1"/>
  <c r="M26" i="1" s="1"/>
  <c r="J26" i="1"/>
  <c r="I27" i="1" s="1"/>
  <c r="P25" i="1" l="1"/>
  <c r="S25" i="1"/>
  <c r="K26" i="1"/>
  <c r="Q26" i="1" l="1"/>
  <c r="S26" i="1" s="1"/>
  <c r="L26" i="1"/>
  <c r="T25" i="1"/>
  <c r="N26" i="1"/>
  <c r="O26" i="1" s="1"/>
  <c r="M27" i="1" s="1"/>
  <c r="J27" i="1"/>
  <c r="I28" i="1" s="1"/>
  <c r="R26" i="1" l="1"/>
  <c r="P26" i="1"/>
  <c r="K27" i="1"/>
  <c r="L27" i="1" s="1"/>
  <c r="Q27" i="1" l="1"/>
  <c r="R27" i="1" s="1"/>
  <c r="T26" i="1"/>
  <c r="N27" i="1"/>
  <c r="O27" i="1" s="1"/>
  <c r="M28" i="1" s="1"/>
  <c r="J28" i="1"/>
  <c r="I29" i="1" s="1"/>
  <c r="P27" i="1" l="1"/>
  <c r="S27" i="1"/>
  <c r="K28" i="1"/>
  <c r="Q28" i="1" l="1"/>
  <c r="L28" i="1"/>
  <c r="T27" i="1"/>
  <c r="N28" i="1"/>
  <c r="O28" i="1" s="1"/>
  <c r="M29" i="1" s="1"/>
  <c r="J29" i="1"/>
  <c r="I30" i="1" s="1"/>
  <c r="R28" i="1" l="1"/>
  <c r="P28" i="1"/>
  <c r="S28" i="1"/>
  <c r="K29" i="1"/>
  <c r="L29" i="1" s="1"/>
  <c r="Q29" i="1" l="1"/>
  <c r="R29" i="1" s="1"/>
  <c r="T28" i="1"/>
  <c r="N29" i="1"/>
  <c r="O29" i="1" s="1"/>
  <c r="M30" i="1" s="1"/>
  <c r="J30" i="1"/>
  <c r="I31" i="1" s="1"/>
  <c r="S29" i="1" l="1"/>
  <c r="P29" i="1"/>
  <c r="K30" i="1"/>
  <c r="N30" i="1" l="1"/>
  <c r="O30" i="1" s="1"/>
  <c r="M31" i="1" s="1"/>
  <c r="L30" i="1"/>
  <c r="Q30" i="1"/>
  <c r="T29" i="1"/>
  <c r="P30" i="1"/>
  <c r="J31" i="1"/>
  <c r="I32" i="1" s="1"/>
  <c r="R30" i="1" l="1"/>
  <c r="T30" i="1" s="1"/>
  <c r="S30" i="1"/>
  <c r="K31" i="1"/>
  <c r="Q31" i="1" s="1"/>
  <c r="L31" i="1" l="1"/>
  <c r="S31" i="1"/>
  <c r="N31" i="1"/>
  <c r="O31" i="1" s="1"/>
  <c r="M32" i="1" s="1"/>
  <c r="J32" i="1"/>
  <c r="K32" i="1" s="1"/>
  <c r="Q32" i="1" s="1"/>
  <c r="L32" i="1" l="1"/>
  <c r="R32" i="1" s="1"/>
  <c r="R31" i="1"/>
  <c r="P31" i="1"/>
  <c r="N32" i="1"/>
  <c r="S32" i="1"/>
  <c r="T31" i="1" l="1"/>
  <c r="O32" i="1"/>
  <c r="P32" i="1" s="1"/>
  <c r="T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tc={02D6660E-3BCD-4779-B312-468FA3B1665F}</author>
    <author>tc={AA3FFC1C-9664-451F-8201-A36DAE424EA9}</author>
    <author>tc={39E62A46-E9B7-40FB-9988-22ACCC946DFA}</author>
    <author>tc={6E5CA73C-9D32-49D9-8F9F-D5D72A06E9A8}</author>
    <author>tc={642193AC-6569-4C78-9634-C423846C56AA}</author>
  </authors>
  <commentList>
    <comment ref="E2" authorId="0" shapeId="0" xr:uid="{02D6660E-3BCD-4779-B312-468FA3B1665F}">
      <text>
        <t>[Kommenttiketju]
Excel-versiosi avulla voit lukea tämän kommenttiketjun, mutta siihen tehdyt muutokset poistetaan, jos tiedosto avataan uudemmassa Excel-versiossa. Lisätietoja: https://go.microsoft.com/fwlink/?linkid=870924
Kommentti:
    Sijoitettu pääoma ilman kertynyttä voittoa.</t>
      </text>
    </comment>
    <comment ref="I11" authorId="1" shapeId="0" xr:uid="{AA3FFC1C-9664-451F-8201-A36DAE424EA9}">
      <text>
        <t>[Kommenttiketju]
Excel-versiosi avulla voit lukea tämän kommenttiketjun, mutta siihen tehdyt muutokset poistetaan, jos tiedosto avataan uudemmassa Excel-versiossa. Lisätietoja: https://go.microsoft.com/fwlink/?linkid=870924
Kommentti:
    Edellisen vuoden arvo, johon lisätty tämän vuoden tuotto.</t>
      </text>
    </comment>
    <comment ref="J11" authorId="2" shapeId="0" xr:uid="{39E62A46-E9B7-40FB-9988-22ACCC946DFA}">
      <text>
        <t>[Kommenttiketju]
Excel-versiosi avulla voit lukea tämän kommenttiketjun, mutta siihen tehdyt muutokset poistetaan, jos tiedosto avataan uudemmassa Excel-versiossa. Lisätietoja: https://go.microsoft.com/fwlink/?linkid=870924
Kommentti:
    Summa, joka vanhaan rahastoon jää jäljelle sen jälkeen, kun sieltä on myyty maksimi määrä verovapaasti. Jos vanhassa rahastossa on yli 1000 euroa arvoa jäljellä, myydään 1000 eurolla. Jos vähemmän, myydään jäljellä olevat.</t>
      </text>
    </comment>
    <comment ref="L11" authorId="3" shapeId="0" xr:uid="{6E5CA73C-9D32-49D9-8F9F-D5D72A06E9A8}">
      <text>
        <t>[Kommenttiketju]
Excel-versiosi avulla voit lukea tämän kommenttiketjun, mutta siihen tehdyt muutokset poistetaan, jos tiedosto avataan uudemmassa Excel-versiossa. Lisätietoja: https://go.microsoft.com/fwlink/?linkid=870924
Kommentti:
    Summa, joka on siiretty verovapaasti kaikkien siirtovuosien aikana.</t>
      </text>
    </comment>
    <comment ref="M11" authorId="4" shapeId="0" xr:uid="{642193AC-6569-4C78-9634-C423846C56AA}">
      <text>
        <t>[Kommenttiketju]
Excel-versiosi avulla voit lukea tämän kommenttiketjun, mutta siihen tehdyt muutokset poistetaan, jos tiedosto avataan uudemmassa Excel-versiossa. Lisätietoja: https://go.microsoft.com/fwlink/?linkid=870924
Kommentti:
    Edellisenä vuonna laskettu pääoman määrä vanhassa rahastossa jaettuna vanhan rahaston jäljellä olevalla arvolla tänä vuonna vuoden aikana tullut arvonnousu huomioiden.</t>
      </text>
    </comment>
  </commentList>
</comments>
</file>

<file path=xl/sharedStrings.xml><?xml version="1.0" encoding="utf-8"?>
<sst xmlns="http://schemas.openxmlformats.org/spreadsheetml/2006/main" count="29" uniqueCount="26">
  <si>
    <t>Pääomavero</t>
  </si>
  <si>
    <t>Verovapauden raja</t>
  </si>
  <si>
    <t>Sijoitus voitto</t>
  </si>
  <si>
    <t>Vuosia kulunut</t>
  </si>
  <si>
    <t>Vuosi-tuotto</t>
  </si>
  <si>
    <t>Sijoitettu pääoma</t>
  </si>
  <si>
    <t>Nettoarvo vanhassa</t>
  </si>
  <si>
    <t>Arvo uudessa rahastossa</t>
  </si>
  <si>
    <t>Nettoarvo uudessa</t>
  </si>
  <si>
    <t>Arvoa jäljellä vanhassa rahastossa</t>
  </si>
  <si>
    <t>Verovapaa siirto tänä vuonna</t>
  </si>
  <si>
    <t>Pääomaa jäljellä vanhassa</t>
  </si>
  <si>
    <t>Verovapaa siirto kumulatiivinen</t>
  </si>
  <si>
    <t>Kulut, vanha kohde</t>
  </si>
  <si>
    <t>Kulut, uusi kohde</t>
  </si>
  <si>
    <t>Myyntipalkkio, uusi kohde</t>
  </si>
  <si>
    <t>Arvo rahastossa</t>
  </si>
  <si>
    <t>Nettoarvo</t>
  </si>
  <si>
    <t>Strategia A
Pidä nykyisessä</t>
  </si>
  <si>
    <t>Strategia B
Myy kerralla</t>
  </si>
  <si>
    <t>Strategia C
Siirrä verovapaasti</t>
  </si>
  <si>
    <t>Tuotto</t>
  </si>
  <si>
    <t>Vanhan rahaston arvo vuosituoton jälkeen</t>
  </si>
  <si>
    <t>Pääoman osuus vanhassa rahastossa tänä vuonna</t>
  </si>
  <si>
    <t>Pääoman siirto uuteen rahastoon tänä vuonna</t>
  </si>
  <si>
    <t>Arvo rahastoissa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</si>
</sst>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 &quot;€&quot;"/>
    <numFmt numFmtId="166" formatCode="0.0\ %"/>
  </numFmts>
  <fonts count="5"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rgb="FF3F3F3F"/>
      </right>
      <top/>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39">
    <xf numFmtId="0" fontId="0" fillId="0" borderId="0" xfId="0"/>
    <xf numFmtId="0" fontId="0" fillId="0" borderId="0" xfId="0" applyAlignment="1">
      <alignment horizontal="center"/>
    </xf>
    <xf numFmtId="9" fontId="0" fillId="0" borderId="0" xfId="1" applyFont="1" applyAlignment="1">
      <alignment horizontal="center"/>
    </xf>
    <xf numFmtId="0" fontId="0" fillId="0" borderId="0" xfId="0" applyAlignment="1">
      <alignment horizontal="left" vertical="center"/>
    </xf>
    <xf numFmtId="164" fontId="0" fillId="3" borderId="0" xfId="0" applyNumberFormat="1" applyFill="1" applyAlignment="1">
      <alignment horizontal="center"/>
    </xf>
    <xf numFmtId="0" fontId="4" fillId="0" borderId="0" xfId="0" applyFont="1" applyAlignment="1">
      <alignment vertical="center"/>
    </xf>
    <xf numFmtId="164" fontId="2" fillId="2" borderId="1" xfId="2" applyNumberFormat="1" applyAlignment="1">
      <alignment horizontal="center" vertical="center"/>
    </xf>
    <xf numFmtId="9" fontId="2" fillId="2" borderId="1" xfId="2" applyNumberFormat="1" applyAlignment="1">
      <alignment horizontal="center" vertical="center"/>
    </xf>
    <xf numFmtId="10" fontId="2" fillId="2" borderId="1" xfId="2" applyNumberFormat="1" applyAlignment="1">
      <alignment horizontal="center" vertical="center"/>
    </xf>
    <xf numFmtId="0" fontId="0" fillId="4" borderId="2" xfId="0" applyFill="1" applyBorder="1" applyAlignment="1">
      <alignment horizontal="center"/>
    </xf>
    <xf numFmtId="9" fontId="0" fillId="4" borderId="2" xfId="1" applyFont="1" applyFill="1" applyBorder="1" applyAlignment="1">
      <alignment horizontal="center"/>
    </xf>
    <xf numFmtId="164" fontId="0" fillId="4" borderId="2" xfId="0" applyNumberFormat="1" applyFill="1" applyBorder="1" applyAlignment="1">
      <alignment horizontal="center"/>
    </xf>
    <xf numFmtId="164" fontId="0" fillId="4" borderId="2" xfId="1" applyNumberFormat="1" applyFont="1" applyFill="1" applyBorder="1" applyAlignment="1">
      <alignment horizontal="center"/>
    </xf>
    <xf numFmtId="164" fontId="0" fillId="0" borderId="0" xfId="1" applyNumberFormat="1" applyFont="1" applyFill="1" applyAlignment="1">
      <alignment horizontal="center"/>
    </xf>
    <xf numFmtId="164" fontId="0" fillId="4" borderId="6" xfId="0" applyNumberFormat="1" applyFill="1" applyBorder="1" applyAlignment="1">
      <alignment horizontal="center"/>
    </xf>
    <xf numFmtId="164" fontId="0" fillId="0" borderId="4" xfId="0" applyNumberFormat="1" applyBorder="1" applyAlignment="1">
      <alignment horizontal="center"/>
    </xf>
    <xf numFmtId="165" fontId="0" fillId="4" borderId="2" xfId="1" applyNumberFormat="1" applyFont="1" applyFill="1" applyBorder="1" applyAlignment="1">
      <alignment horizontal="center"/>
    </xf>
    <xf numFmtId="165" fontId="0" fillId="0" borderId="0" xfId="1" applyNumberFormat="1" applyFont="1" applyFill="1" applyAlignment="1">
      <alignment horizontal="center"/>
    </xf>
    <xf numFmtId="166" fontId="0" fillId="4" borderId="2" xfId="1" applyNumberFormat="1" applyFont="1" applyFill="1" applyBorder="1" applyAlignment="1">
      <alignment horizontal="center"/>
    </xf>
    <xf numFmtId="166" fontId="0" fillId="0" borderId="0" xfId="1" applyNumberFormat="1" applyFont="1" applyFill="1" applyAlignment="1">
      <alignment horizontal="center"/>
    </xf>
    <xf numFmtId="164" fontId="0" fillId="4" borderId="9" xfId="0" applyNumberFormat="1" applyFill="1" applyBorder="1" applyAlignment="1">
      <alignment horizontal="center"/>
    </xf>
    <xf numFmtId="164" fontId="0" fillId="3" borderId="7" xfId="0" applyNumberFormat="1" applyFill="1" applyBorder="1" applyAlignment="1">
      <alignment horizontal="center"/>
    </xf>
    <xf numFmtId="164" fontId="0" fillId="3" borderId="2" xfId="1" applyNumberFormat="1" applyFont="1" applyFill="1" applyBorder="1" applyAlignment="1">
      <alignment horizontal="center"/>
    </xf>
    <xf numFmtId="164" fontId="0" fillId="3" borderId="0" xfId="1" applyNumberFormat="1" applyFont="1" applyFill="1" applyAlignment="1">
      <alignment horizontal="center"/>
    </xf>
    <xf numFmtId="0" fontId="4" fillId="0" borderId="0" xfId="0" applyFont="1" applyBorder="1" applyAlignment="1">
      <alignment vertical="center"/>
    </xf>
    <xf numFmtId="0" fontId="3" fillId="0" borderId="0" xfId="0" applyFont="1"/>
    <xf numFmtId="0" fontId="0" fillId="0" borderId="5" xfId="0" applyFont="1" applyBorder="1" applyAlignment="1">
      <alignment horizontal="center" wrapText="1"/>
    </xf>
    <xf numFmtId="0" fontId="0" fillId="0" borderId="3" xfId="0" applyFont="1" applyBorder="1" applyAlignment="1">
      <alignment horizontal="center" wrapText="1"/>
    </xf>
    <xf numFmtId="164" fontId="0" fillId="0" borderId="0" xfId="0" applyNumberFormat="1" applyBorder="1" applyAlignment="1">
      <alignment horizontal="center"/>
    </xf>
    <xf numFmtId="0" fontId="0" fillId="0" borderId="8"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Alignment="1">
      <alignment horizontal="left" vertical="center"/>
    </xf>
    <xf numFmtId="0" fontId="4" fillId="0" borderId="10" xfId="0" applyFont="1" applyBorder="1" applyAlignment="1">
      <alignment horizontal="left" vertical="center"/>
    </xf>
  </cellXfs>
  <cellStyles count="3">
    <cellStyle name="Normaali" xfId="0" builtinId="0"/>
    <cellStyle name="Prosenttia" xfId="1" builtinId="5"/>
    <cellStyle name="Tulostus"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fi-FI"/>
              <a:t>Siirtostrategioiden vertailu</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fi-FI"/>
        </a:p>
      </c:txPr>
    </c:title>
    <c:autoTitleDeleted val="0"/>
    <c:plotArea>
      <c:layout/>
      <c:scatterChart>
        <c:scatterStyle val="lineMarker"/>
        <c:varyColors val="0"/>
        <c:ser>
          <c:idx val="1"/>
          <c:order val="0"/>
          <c:tx>
            <c:strRef>
              <c:f>Laskelma!$D$10</c:f>
              <c:strCache>
                <c:ptCount val="1"/>
                <c:pt idx="0">
                  <c:v>Strategia A
Pidä nykyisessä</c:v>
                </c:pt>
              </c:strCache>
            </c:strRef>
          </c:tx>
          <c:spPr>
            <a:ln w="22225" cap="rnd">
              <a:solidFill>
                <a:schemeClr val="accent2"/>
              </a:solidFill>
            </a:ln>
            <a:effectLst>
              <a:glow rad="139700">
                <a:schemeClr val="accent2">
                  <a:satMod val="175000"/>
                  <a:alpha val="14000"/>
                </a:schemeClr>
              </a:glow>
            </a:effectLst>
          </c:spPr>
          <c:marker>
            <c:symbol val="none"/>
          </c:marker>
          <c:xVal>
            <c:numRef>
              <c:f>Laskelma!$B$12:$B$32</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Laskelma!$E$12:$E$32</c:f>
              <c:numCache>
                <c:formatCode>#\ ##0\ "€"</c:formatCode>
                <c:ptCount val="21"/>
                <c:pt idx="0">
                  <c:v>4400</c:v>
                </c:pt>
                <c:pt idx="1">
                  <c:v>4515.1500000000005</c:v>
                </c:pt>
                <c:pt idx="2">
                  <c:v>4630.9974817500006</c:v>
                </c:pt>
                <c:pt idx="3">
                  <c:v>4750.5572960526788</c:v>
                </c:pt>
                <c:pt idx="4">
                  <c:v>4873.9484046046873</c:v>
                </c:pt>
                <c:pt idx="5">
                  <c:v>5001.2935812302439</c:v>
                </c:pt>
                <c:pt idx="6">
                  <c:v>5132.719534040767</c:v>
                </c:pt>
                <c:pt idx="7">
                  <c:v>5268.3570315091038</c:v>
                </c:pt>
                <c:pt idx="8">
                  <c:v>5408.3410325838131</c:v>
                </c:pt>
                <c:pt idx="9">
                  <c:v>5552.8108209729617</c:v>
                </c:pt>
                <c:pt idx="10">
                  <c:v>5701.9101437310401</c:v>
                </c:pt>
                <c:pt idx="11">
                  <c:v>5855.787354286902</c:v>
                </c:pt>
                <c:pt idx="12">
                  <c:v>6014.595560055026</c:v>
                </c:pt>
                <c:pt idx="13">
                  <c:v>6178.4927747769889</c:v>
                </c:pt>
                <c:pt idx="14">
                  <c:v>6347.6420757447177</c:v>
                </c:pt>
                <c:pt idx="15">
                  <c:v>6522.211766061957</c:v>
                </c:pt>
                <c:pt idx="16">
                  <c:v>6702.3755421054138</c:v>
                </c:pt>
                <c:pt idx="17">
                  <c:v>6888.3126663521807</c:v>
                </c:pt>
                <c:pt idx="18">
                  <c:v>7080.208145745436</c:v>
                </c:pt>
                <c:pt idx="19">
                  <c:v>7278.2529157758499</c:v>
                </c:pt>
                <c:pt idx="20">
                  <c:v>7482.6440304618864</c:v>
                </c:pt>
              </c:numCache>
            </c:numRef>
          </c:yVal>
          <c:smooth val="0"/>
          <c:extLst>
            <c:ext xmlns:c16="http://schemas.microsoft.com/office/drawing/2014/chart" uri="{C3380CC4-5D6E-409C-BE32-E72D297353CC}">
              <c16:uniqueId val="{00000001-21A1-43BF-8F5B-1818BCB07EDF}"/>
            </c:ext>
          </c:extLst>
        </c:ser>
        <c:ser>
          <c:idx val="2"/>
          <c:order val="1"/>
          <c:tx>
            <c:strRef>
              <c:f>Laskelma!$F$10</c:f>
              <c:strCache>
                <c:ptCount val="1"/>
                <c:pt idx="0">
                  <c:v>Strategia B
Myy kerralla</c:v>
                </c:pt>
              </c:strCache>
            </c:strRef>
          </c:tx>
          <c:spPr>
            <a:ln w="22225" cap="rnd">
              <a:solidFill>
                <a:schemeClr val="accent3"/>
              </a:solidFill>
            </a:ln>
            <a:effectLst>
              <a:glow rad="139700">
                <a:schemeClr val="accent3">
                  <a:satMod val="175000"/>
                  <a:alpha val="14000"/>
                </a:schemeClr>
              </a:glow>
            </a:effectLst>
          </c:spPr>
          <c:marker>
            <c:symbol val="none"/>
          </c:marker>
          <c:xVal>
            <c:numRef>
              <c:f>Laskelma!$B$12:$B$32</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Laskelma!$H$12:$H$32</c:f>
              <c:numCache>
                <c:formatCode>#\ ##0\ "€"</c:formatCode>
                <c:ptCount val="21"/>
                <c:pt idx="0">
                  <c:v>4400</c:v>
                </c:pt>
                <c:pt idx="1">
                  <c:v>4548.4560000000001</c:v>
                </c:pt>
                <c:pt idx="2">
                  <c:v>4703.7770181599999</c:v>
                </c:pt>
                <c:pt idx="3">
                  <c:v>4866.5705305036781</c:v>
                </c:pt>
                <c:pt idx="4">
                  <c:v>5037.1960387262097</c:v>
                </c:pt>
                <c:pt idx="5">
                  <c:v>5216.0303401493275</c:v>
                </c:pt>
                <c:pt idx="6">
                  <c:v>5403.4683598139118</c:v>
                </c:pt>
                <c:pt idx="7">
                  <c:v>5599.9240226045595</c:v>
                </c:pt>
                <c:pt idx="8">
                  <c:v>5805.831167332065</c:v>
                </c:pt>
                <c:pt idx="9">
                  <c:v>6021.6445047924108</c:v>
                </c:pt>
                <c:pt idx="10">
                  <c:v>6247.8406219179733</c:v>
                </c:pt>
                <c:pt idx="11">
                  <c:v>6484.9190342384481</c:v>
                </c:pt>
                <c:pt idx="12">
                  <c:v>6733.4032889756591</c:v>
                </c:pt>
                <c:pt idx="13">
                  <c:v>6993.8421212082776</c:v>
                </c:pt>
                <c:pt idx="14">
                  <c:v>7266.8106656596083</c:v>
                </c:pt>
                <c:pt idx="15">
                  <c:v>7552.9117267844922</c:v>
                </c:pt>
                <c:pt idx="16">
                  <c:v>7852.7771099600941</c:v>
                </c:pt>
                <c:pt idx="17">
                  <c:v>8167.0690167202747</c:v>
                </c:pt>
                <c:pt idx="18">
                  <c:v>8496.4815071146877</c:v>
                </c:pt>
                <c:pt idx="19">
                  <c:v>8841.7420324219747</c:v>
                </c:pt>
                <c:pt idx="20">
                  <c:v>9203.6130416017968</c:v>
                </c:pt>
              </c:numCache>
            </c:numRef>
          </c:yVal>
          <c:smooth val="0"/>
          <c:extLst>
            <c:ext xmlns:c16="http://schemas.microsoft.com/office/drawing/2014/chart" uri="{C3380CC4-5D6E-409C-BE32-E72D297353CC}">
              <c16:uniqueId val="{00000002-21A1-43BF-8F5B-1818BCB07EDF}"/>
            </c:ext>
          </c:extLst>
        </c:ser>
        <c:ser>
          <c:idx val="3"/>
          <c:order val="2"/>
          <c:tx>
            <c:strRef>
              <c:f>Laskelma!$S$10</c:f>
              <c:strCache>
                <c:ptCount val="1"/>
                <c:pt idx="0">
                  <c:v>Strategia C
Siirrä verovapaasti</c:v>
                </c:pt>
              </c:strCache>
            </c:strRef>
          </c:tx>
          <c:spPr>
            <a:ln w="22225" cap="rnd">
              <a:solidFill>
                <a:schemeClr val="accent4"/>
              </a:solidFill>
            </a:ln>
            <a:effectLst>
              <a:glow rad="139700">
                <a:schemeClr val="accent4">
                  <a:satMod val="175000"/>
                  <a:alpha val="14000"/>
                </a:schemeClr>
              </a:glow>
            </a:effectLst>
          </c:spPr>
          <c:marker>
            <c:symbol val="none"/>
          </c:marker>
          <c:xVal>
            <c:numRef>
              <c:f>Laskelma!$B$12:$B$32</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Laskelma!$T$12:$T$32</c:f>
              <c:numCache>
                <c:formatCode>#\ ##0\ "€"</c:formatCode>
                <c:ptCount val="21"/>
                <c:pt idx="0">
                  <c:v>4520</c:v>
                </c:pt>
                <c:pt idx="1">
                  <c:v>4771.5933720592511</c:v>
                </c:pt>
                <c:pt idx="2">
                  <c:v>5044.1045124268094</c:v>
                </c:pt>
                <c:pt idx="3">
                  <c:v>5338.4032968950733</c:v>
                </c:pt>
                <c:pt idx="4">
                  <c:v>5655.4257497334647</c:v>
                </c:pt>
                <c:pt idx="5">
                  <c:v>5902.5651130547903</c:v>
                </c:pt>
                <c:pt idx="6">
                  <c:v>6109.5235150546487</c:v>
                </c:pt>
                <c:pt idx="7">
                  <c:v>6326.4573120309005</c:v>
                </c:pt>
                <c:pt idx="8">
                  <c:v>6553.8473180214078</c:v>
                </c:pt>
                <c:pt idx="9">
                  <c:v>6792.1975223006566</c:v>
                </c:pt>
                <c:pt idx="10">
                  <c:v>7042.0362064261653</c:v>
                </c:pt>
                <c:pt idx="11">
                  <c:v>7303.9171151265236</c:v>
                </c:pt>
                <c:pt idx="12">
                  <c:v>7578.4206836262401</c:v>
                </c:pt>
                <c:pt idx="13">
                  <c:v>7866.1553241276424</c:v>
                </c:pt>
                <c:pt idx="14">
                  <c:v>8167.7587743012127</c:v>
                </c:pt>
                <c:pt idx="15">
                  <c:v>8483.899510773148</c:v>
                </c:pt>
                <c:pt idx="16">
                  <c:v>8815.2782307430316</c:v>
                </c:pt>
                <c:pt idx="17">
                  <c:v>9162.6294050154647</c:v>
                </c:pt>
                <c:pt idx="18">
                  <c:v>9526.7229058878256</c:v>
                </c:pt>
                <c:pt idx="19">
                  <c:v>9908.3657135022368</c:v>
                </c:pt>
                <c:pt idx="20">
                  <c:v>10308.403704443663</c:v>
                </c:pt>
              </c:numCache>
            </c:numRef>
          </c:yVal>
          <c:smooth val="0"/>
          <c:extLst>
            <c:ext xmlns:c16="http://schemas.microsoft.com/office/drawing/2014/chart" uri="{C3380CC4-5D6E-409C-BE32-E72D297353CC}">
              <c16:uniqueId val="{00000003-21A1-43BF-8F5B-1818BCB07EDF}"/>
            </c:ext>
          </c:extLst>
        </c:ser>
        <c:dLbls>
          <c:showLegendKey val="0"/>
          <c:showVal val="0"/>
          <c:showCatName val="0"/>
          <c:showSerName val="0"/>
          <c:showPercent val="0"/>
          <c:showBubbleSize val="0"/>
        </c:dLbls>
        <c:axId val="674487392"/>
        <c:axId val="458638032"/>
      </c:scatterChart>
      <c:valAx>
        <c:axId val="674487392"/>
        <c:scaling>
          <c:orientation val="minMax"/>
          <c:max val="20"/>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fi-FI"/>
          </a:p>
        </c:txPr>
        <c:crossAx val="458638032"/>
        <c:crosses val="autoZero"/>
        <c:crossBetween val="midCat"/>
      </c:valAx>
      <c:valAx>
        <c:axId val="458638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 ##0\ &quot;€&quot;"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fi-FI"/>
          </a:p>
        </c:txPr>
        <c:crossAx val="67448739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287867</xdr:colOff>
      <xdr:row>2</xdr:row>
      <xdr:rowOff>47626</xdr:rowOff>
    </xdr:from>
    <xdr:to>
      <xdr:col>34</xdr:col>
      <xdr:colOff>62753</xdr:colOff>
      <xdr:row>31</xdr:row>
      <xdr:rowOff>161364</xdr:rowOff>
    </xdr:to>
    <xdr:graphicFrame macro="">
      <xdr:nvGraphicFramePr>
        <xdr:cNvPr id="2" name="Kaavio 1">
          <a:extLst>
            <a:ext uri="{FF2B5EF4-FFF2-40B4-BE49-F238E27FC236}">
              <a16:creationId xmlns:a16="http://schemas.microsoft.com/office/drawing/2014/main" id="{1B0278B5-07C5-4DEA-B3A1-ED5A29DB41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ikael Ahonen" id="{785E4BBF-DBE5-41A8-AE63-0B70A96AAAF4}" userId="3ad052d390b60130"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 dT="2019-10-06T14:33:37.26" personId="{785E4BBF-DBE5-41A8-AE63-0B70A96AAAF4}" id="{02D6660E-3BCD-4779-B312-468FA3B1665F}">
    <text>Sijoitettu pääoma ilman kertynyttä voittoa.</text>
  </threadedComment>
  <threadedComment ref="I11" dT="2019-10-30T11:51:20.42" personId="{785E4BBF-DBE5-41A8-AE63-0B70A96AAAF4}" id="{AA3FFC1C-9664-451F-8201-A36DAE424EA9}">
    <text>Edellisen vuoden arvo, johon lisätty tämän vuoden tuotto.</text>
  </threadedComment>
  <threadedComment ref="J11" dT="2019-10-30T11:42:47.73" personId="{785E4BBF-DBE5-41A8-AE63-0B70A96AAAF4}" id="{39E62A46-E9B7-40FB-9988-22ACCC946DFA}">
    <text>Summa, joka vanhaan rahastoon jää jäljelle sen jälkeen, kun sieltä on myyty maksimi määrä verovapaasti. Jos vanhassa rahastossa on yli 1000 euroa arvoa jäljellä, myydään 1000 eurolla. Jos vähemmän, myydään jäljellä olevat.</text>
  </threadedComment>
  <threadedComment ref="L11" dT="2019-10-30T11:43:29.65" personId="{785E4BBF-DBE5-41A8-AE63-0B70A96AAAF4}" id="{6E5CA73C-9D32-49D9-8F9F-D5D72A06E9A8}">
    <text>Summa, joka on siiretty verovapaasti kaikkien siirtovuosien aikana.</text>
  </threadedComment>
  <threadedComment ref="M11" dT="2019-10-30T11:56:37.00" personId="{785E4BBF-DBE5-41A8-AE63-0B70A96AAAF4}" id="{642193AC-6569-4C78-9634-C423846C56AA}">
    <text>Edellisenä vuonna laskettu pääoman määrä vanhassa rahastossa jaettuna vanhan rahaston jäljellä olevalla arvolla tänä vuonna vuoden aikana tullut arvonnousu huomioiden.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3"/>
  <sheetViews>
    <sheetView showGridLines="0" tabSelected="1" zoomScale="85" zoomScaleNormal="85" workbookViewId="0">
      <selection activeCell="B2" sqref="B2:D2"/>
    </sheetView>
  </sheetViews>
  <sheetFormatPr defaultRowHeight="14.4" x14ac:dyDescent="0.3"/>
  <cols>
    <col min="1" max="1" width="3.33203125" customWidth="1"/>
    <col min="2" max="2" width="9.6640625" customWidth="1"/>
    <col min="3" max="3" width="8.44140625" customWidth="1"/>
    <col min="4" max="4" width="15.109375" customWidth="1"/>
    <col min="5" max="5" width="12.21875" customWidth="1"/>
    <col min="6" max="6" width="15.6640625" customWidth="1"/>
    <col min="7" max="7" width="16.6640625" hidden="1" customWidth="1"/>
    <col min="8" max="8" width="13.6640625" customWidth="1"/>
    <col min="9" max="9" width="21.44140625" hidden="1" customWidth="1"/>
    <col min="10" max="10" width="20.88671875" hidden="1" customWidth="1"/>
    <col min="11" max="12" width="17.5546875" hidden="1" customWidth="1"/>
    <col min="13" max="13" width="23.33203125" hidden="1" customWidth="1"/>
    <col min="14" max="14" width="21.44140625" hidden="1" customWidth="1"/>
    <col min="15" max="15" width="17.5546875" hidden="1" customWidth="1"/>
    <col min="16" max="18" width="20.88671875" hidden="1" customWidth="1"/>
    <col min="19" max="19" width="16" customWidth="1"/>
    <col min="20" max="20" width="15.33203125" customWidth="1"/>
  </cols>
  <sheetData>
    <row r="1" spans="2:20" ht="10.95" customHeight="1" x14ac:dyDescent="0.3"/>
    <row r="2" spans="2:20" x14ac:dyDescent="0.3">
      <c r="B2" s="35" t="s">
        <v>5</v>
      </c>
      <c r="C2" s="35"/>
      <c r="D2" s="36"/>
      <c r="E2" s="6">
        <v>3000</v>
      </c>
      <c r="F2" s="3"/>
      <c r="G2" s="3"/>
      <c r="H2" s="3"/>
      <c r="I2" s="3"/>
      <c r="J2" s="3"/>
      <c r="K2" s="3"/>
      <c r="L2" s="3"/>
      <c r="M2" s="3"/>
      <c r="N2" s="3"/>
      <c r="O2" s="3"/>
      <c r="P2" s="3"/>
      <c r="Q2" s="3"/>
      <c r="R2" s="3"/>
      <c r="S2" s="3"/>
    </row>
    <row r="3" spans="2:20" x14ac:dyDescent="0.3">
      <c r="B3" s="35" t="s">
        <v>2</v>
      </c>
      <c r="C3" s="35"/>
      <c r="D3" s="36"/>
      <c r="E3" s="6">
        <v>2000</v>
      </c>
      <c r="F3" s="3"/>
      <c r="G3" s="3"/>
      <c r="H3" s="3"/>
      <c r="I3" s="3"/>
      <c r="J3" s="3"/>
      <c r="K3" s="3"/>
      <c r="L3" s="3"/>
      <c r="M3" s="3"/>
      <c r="N3" s="3"/>
      <c r="O3" s="3"/>
      <c r="P3" s="3"/>
      <c r="Q3" s="3"/>
      <c r="R3" s="3"/>
      <c r="S3" s="3"/>
    </row>
    <row r="4" spans="2:20" x14ac:dyDescent="0.3">
      <c r="B4" s="37" t="s">
        <v>0</v>
      </c>
      <c r="C4" s="37"/>
      <c r="D4" s="38"/>
      <c r="E4" s="7">
        <v>0.3</v>
      </c>
      <c r="F4" s="3"/>
      <c r="G4" s="3"/>
      <c r="H4" s="3"/>
      <c r="I4" s="3"/>
      <c r="J4" s="3"/>
      <c r="K4" s="3"/>
      <c r="L4" s="3"/>
      <c r="M4" s="3"/>
      <c r="N4" s="3"/>
      <c r="O4" s="3"/>
      <c r="P4" s="3"/>
      <c r="Q4" s="3"/>
      <c r="R4" s="3"/>
      <c r="S4" s="3"/>
    </row>
    <row r="5" spans="2:20" x14ac:dyDescent="0.3">
      <c r="B5" s="37" t="s">
        <v>1</v>
      </c>
      <c r="C5" s="37"/>
      <c r="D5" s="38"/>
      <c r="E5" s="6">
        <v>1000</v>
      </c>
      <c r="F5" s="3"/>
      <c r="G5" s="3"/>
      <c r="H5" s="3"/>
      <c r="I5" s="3"/>
      <c r="J5" s="3"/>
      <c r="K5" s="3"/>
      <c r="L5" s="3"/>
      <c r="M5" s="3"/>
      <c r="N5" s="3"/>
      <c r="O5" s="3"/>
      <c r="P5" s="3"/>
      <c r="Q5" s="3"/>
      <c r="R5" s="3"/>
      <c r="S5" s="3"/>
    </row>
    <row r="6" spans="2:20" x14ac:dyDescent="0.3">
      <c r="B6" s="35" t="s">
        <v>13</v>
      </c>
      <c r="C6" s="35"/>
      <c r="D6" s="36"/>
      <c r="E6" s="8">
        <v>1.7100000000000001E-2</v>
      </c>
      <c r="F6" s="3"/>
      <c r="G6" s="3"/>
      <c r="H6" s="3"/>
      <c r="I6" s="3"/>
      <c r="J6" s="3"/>
      <c r="K6" s="3"/>
      <c r="L6" s="3"/>
      <c r="M6" s="3"/>
      <c r="N6" s="3"/>
      <c r="O6" s="3"/>
      <c r="P6" s="3"/>
      <c r="Q6" s="3"/>
      <c r="R6" s="3"/>
      <c r="S6" s="3"/>
    </row>
    <row r="7" spans="2:20" x14ac:dyDescent="0.3">
      <c r="B7" s="35" t="s">
        <v>14</v>
      </c>
      <c r="C7" s="35"/>
      <c r="D7" s="36"/>
      <c r="E7" s="8">
        <v>1.8E-3</v>
      </c>
      <c r="F7" s="3"/>
      <c r="G7" s="3"/>
      <c r="H7" s="3"/>
      <c r="I7" s="3"/>
      <c r="J7" s="3"/>
      <c r="K7" s="3"/>
      <c r="L7" s="3"/>
      <c r="M7" s="3"/>
      <c r="N7" s="3"/>
      <c r="O7" s="3"/>
      <c r="P7" s="3"/>
      <c r="Q7" s="3"/>
      <c r="R7" s="3"/>
      <c r="S7" s="3"/>
    </row>
    <row r="8" spans="2:20" x14ac:dyDescent="0.3">
      <c r="B8" s="5" t="s">
        <v>15</v>
      </c>
      <c r="C8" s="5"/>
      <c r="D8" s="24"/>
      <c r="E8" s="8">
        <v>3.0000000000000001E-3</v>
      </c>
      <c r="F8" s="3"/>
      <c r="G8" s="3"/>
      <c r="H8" s="3"/>
      <c r="I8" s="3"/>
      <c r="J8" s="3"/>
      <c r="K8" s="3"/>
      <c r="L8" s="3"/>
      <c r="M8" s="3"/>
      <c r="N8" s="3"/>
      <c r="O8" s="3"/>
      <c r="P8" s="3"/>
      <c r="Q8" s="3"/>
      <c r="R8" s="3"/>
      <c r="S8" s="3"/>
    </row>
    <row r="10" spans="2:20" ht="34.200000000000003" customHeight="1" x14ac:dyDescent="0.3">
      <c r="D10" s="30" t="s">
        <v>18</v>
      </c>
      <c r="E10" s="31"/>
      <c r="F10" s="30" t="s">
        <v>19</v>
      </c>
      <c r="G10" s="32"/>
      <c r="H10" s="31"/>
      <c r="I10" s="25"/>
      <c r="J10" s="25"/>
      <c r="K10" s="25"/>
      <c r="L10" s="25"/>
      <c r="M10" s="25"/>
      <c r="N10" s="25"/>
      <c r="O10" s="25"/>
      <c r="P10" s="25"/>
      <c r="Q10" s="25"/>
      <c r="R10" s="25"/>
      <c r="S10" s="33" t="s">
        <v>20</v>
      </c>
      <c r="T10" s="34"/>
    </row>
    <row r="11" spans="2:20" ht="31.8" customHeight="1" thickBot="1" x14ac:dyDescent="0.35">
      <c r="B11" s="27" t="s">
        <v>3</v>
      </c>
      <c r="C11" s="27" t="s">
        <v>4</v>
      </c>
      <c r="D11" s="26" t="s">
        <v>16</v>
      </c>
      <c r="E11" s="27" t="s">
        <v>17</v>
      </c>
      <c r="F11" s="26" t="s">
        <v>16</v>
      </c>
      <c r="G11" s="27" t="s">
        <v>21</v>
      </c>
      <c r="H11" s="29" t="s">
        <v>17</v>
      </c>
      <c r="I11" s="27" t="s">
        <v>22</v>
      </c>
      <c r="J11" s="27" t="s">
        <v>9</v>
      </c>
      <c r="K11" s="27" t="s">
        <v>10</v>
      </c>
      <c r="L11" s="27" t="s">
        <v>12</v>
      </c>
      <c r="M11" s="27" t="s">
        <v>23</v>
      </c>
      <c r="N11" s="27" t="s">
        <v>24</v>
      </c>
      <c r="O11" s="27" t="s">
        <v>11</v>
      </c>
      <c r="P11" s="27" t="s">
        <v>6</v>
      </c>
      <c r="Q11" s="27" t="s">
        <v>7</v>
      </c>
      <c r="R11" s="27" t="s">
        <v>8</v>
      </c>
      <c r="S11" s="26" t="s">
        <v>25</v>
      </c>
      <c r="T11" s="27" t="s">
        <v>17</v>
      </c>
    </row>
    <row r="12" spans="2:20" x14ac:dyDescent="0.3">
      <c r="B12" s="9">
        <v>0</v>
      </c>
      <c r="C12" s="10">
        <v>0</v>
      </c>
      <c r="D12" s="14">
        <f>paaoma_vanha+sijoitus_voitto</f>
        <v>5000</v>
      </c>
      <c r="E12" s="11">
        <f>paaoma_vanha+sijoitus_voitto*(1-po_vero)</f>
        <v>4400</v>
      </c>
      <c r="F12" s="14">
        <f>paaoma_vanha+sijoitus_voitto*(1-po_vero)</f>
        <v>4400</v>
      </c>
      <c r="G12" s="11">
        <f t="shared" ref="G12:G32" si="0">F12-paaoma_uusi</f>
        <v>0</v>
      </c>
      <c r="H12" s="20">
        <f t="shared" ref="H12:H32" si="1">paaoma_uusi+G12*(1-po_vero)</f>
        <v>4400</v>
      </c>
      <c r="I12" s="12">
        <f>sijoitus_yht*(1+C12)</f>
        <v>5000</v>
      </c>
      <c r="J12" s="12">
        <f>IF(sijoitus_yht&gt;=verovapaus_raja,sijoitus_yht-verovapaus_raja,IF(sijoitus_yht&lt;verovapaus_raja,sijoitus_yht))</f>
        <v>4000</v>
      </c>
      <c r="K12" s="12">
        <f>IF(sijoitus_yht&gt;verovapaus_raja,verovapaus_raja,IF(sijoitus_yht&lt;verovapaus_raja,sijoitus_yht))</f>
        <v>1000</v>
      </c>
      <c r="L12" s="12">
        <f>K12</f>
        <v>1000</v>
      </c>
      <c r="M12" s="18">
        <f>paaoma_vanha/sijoitus_yht</f>
        <v>0.6</v>
      </c>
      <c r="N12" s="16">
        <f t="shared" ref="N12:N32" si="2">M12*K12</f>
        <v>600</v>
      </c>
      <c r="O12" s="16">
        <f>paaoma_vanha-N12</f>
        <v>2400</v>
      </c>
      <c r="P12" s="22">
        <f>O12+(J12-O12)*(1-po_vero)</f>
        <v>3520</v>
      </c>
      <c r="Q12" s="12">
        <f>K12</f>
        <v>1000</v>
      </c>
      <c r="R12" s="22">
        <f t="shared" ref="R12" si="3">L12+(Q12-L12)*(1-po_vero)*(1-myyntipalkkio_uusi)</f>
        <v>1000</v>
      </c>
      <c r="S12" s="14">
        <f>J12+Q12</f>
        <v>5000</v>
      </c>
      <c r="T12" s="11">
        <f>P12+R12</f>
        <v>4520</v>
      </c>
    </row>
    <row r="13" spans="2:20" x14ac:dyDescent="0.3">
      <c r="B13" s="1">
        <v>1</v>
      </c>
      <c r="C13" s="2">
        <v>0.05</v>
      </c>
      <c r="D13" s="15">
        <f>D12*(1+$C13-palkkio_vanha)</f>
        <v>5164.5000000000009</v>
      </c>
      <c r="E13" s="4">
        <f t="shared" ref="E13:E32" si="4">paaoma_vanha+(D13-paaoma_vanha)*(1-po_vero)</f>
        <v>4515.1500000000005</v>
      </c>
      <c r="F13" s="15">
        <f>F12*(1+$C13-palkkio_uusi)</f>
        <v>4612.08</v>
      </c>
      <c r="G13" s="28">
        <f t="shared" si="0"/>
        <v>212.07999999999993</v>
      </c>
      <c r="H13" s="21">
        <f t="shared" si="1"/>
        <v>4548.4560000000001</v>
      </c>
      <c r="I13" s="13">
        <f t="shared" ref="I13:I32" si="5">J12*(1+C13-palkkio_vanha)</f>
        <v>4131.6000000000004</v>
      </c>
      <c r="J13" s="13">
        <f t="shared" ref="J13:J32" si="6">IF(I13&gt;verovapaus_raja,I13-verovapaus_raja,IF(I13&lt;verovapaus_raja,0))</f>
        <v>3131.6000000000004</v>
      </c>
      <c r="K13" s="13">
        <f>I13-J13</f>
        <v>1000</v>
      </c>
      <c r="L13" s="13">
        <f>K13+L12</f>
        <v>2000</v>
      </c>
      <c r="M13" s="19">
        <f>IF(I13=0,0,O12/I13)</f>
        <v>0.58088875980249777</v>
      </c>
      <c r="N13" s="17">
        <f>M13*K13</f>
        <v>580.88875980249782</v>
      </c>
      <c r="O13" s="17">
        <f>IF(I13=0,0,O12-N13)</f>
        <v>1819.1112401975022</v>
      </c>
      <c r="P13" s="23">
        <f>O13+(J13-O13)*(1-po_vero)</f>
        <v>2737.8533720592509</v>
      </c>
      <c r="Q13" s="13">
        <f t="shared" ref="Q13:Q32" si="7">Q12*(1+C13-palkkio_uusi)+K13</f>
        <v>2048.1999999999998</v>
      </c>
      <c r="R13" s="23">
        <f t="shared" ref="R13:R32" si="8">L13+(Q13-L13)*(1-po_vero)</f>
        <v>2033.7399999999998</v>
      </c>
      <c r="S13" s="15">
        <f>J13+Q13</f>
        <v>5179.8</v>
      </c>
      <c r="T13" s="4">
        <f>P13+R13</f>
        <v>4771.5933720592511</v>
      </c>
    </row>
    <row r="14" spans="2:20" x14ac:dyDescent="0.3">
      <c r="B14" s="1">
        <v>2</v>
      </c>
      <c r="C14" s="2">
        <v>0.05</v>
      </c>
      <c r="D14" s="15">
        <f t="shared" ref="D14:D32" si="9">D13*(1+$C14)*(1-palkkio_vanha)</f>
        <v>5329.9964025000008</v>
      </c>
      <c r="E14" s="4">
        <f t="shared" si="4"/>
        <v>4630.9974817500006</v>
      </c>
      <c r="F14" s="15">
        <f t="shared" ref="F14:F32" si="10">F13*(1+$C14)*(1-palkkio_uusi)</f>
        <v>4833.9671687999999</v>
      </c>
      <c r="G14" s="28">
        <f t="shared" si="0"/>
        <v>433.96716879999985</v>
      </c>
      <c r="H14" s="21">
        <f t="shared" si="1"/>
        <v>4703.7770181599999</v>
      </c>
      <c r="I14" s="13">
        <f t="shared" si="5"/>
        <v>3234.629640000001</v>
      </c>
      <c r="J14" s="13">
        <f t="shared" si="6"/>
        <v>2234.629640000001</v>
      </c>
      <c r="K14" s="13">
        <f t="shared" ref="K14:K32" si="11">I14-J14</f>
        <v>1000</v>
      </c>
      <c r="L14" s="13">
        <f t="shared" ref="L14:L32" si="12">K14+L13</f>
        <v>3000</v>
      </c>
      <c r="M14" s="19">
        <f t="shared" ref="M14:M32" si="13">IF(I14=0,0,O13/I14)</f>
        <v>0.56238625210813986</v>
      </c>
      <c r="N14" s="17">
        <f t="shared" si="2"/>
        <v>562.38625210813984</v>
      </c>
      <c r="O14" s="17">
        <f t="shared" ref="O14:O15" si="14">IF(I14=0,0,O13-N14)</f>
        <v>1256.7249880893623</v>
      </c>
      <c r="P14" s="23">
        <f t="shared" ref="P14:P32" si="15">O14+(J14-O14)*(1-po_vero)</f>
        <v>1941.2582444268094</v>
      </c>
      <c r="Q14" s="13">
        <f t="shared" si="7"/>
        <v>3146.9232400000001</v>
      </c>
      <c r="R14" s="23">
        <f t="shared" si="8"/>
        <v>3102.8462680000002</v>
      </c>
      <c r="S14" s="15">
        <f t="shared" ref="S14:S32" si="16">J14+Q14</f>
        <v>5381.5528800000011</v>
      </c>
      <c r="T14" s="4">
        <f t="shared" ref="T14:T32" si="17">P14+R14</f>
        <v>5044.1045124268094</v>
      </c>
    </row>
    <row r="15" spans="2:20" x14ac:dyDescent="0.3">
      <c r="B15" s="1">
        <v>3</v>
      </c>
      <c r="C15" s="2">
        <v>0.05</v>
      </c>
      <c r="D15" s="15">
        <f t="shared" si="9"/>
        <v>5500.7961372181135</v>
      </c>
      <c r="E15" s="4">
        <f t="shared" si="4"/>
        <v>4750.5572960526788</v>
      </c>
      <c r="F15" s="15">
        <f t="shared" si="10"/>
        <v>5066.5293292909682</v>
      </c>
      <c r="G15" s="28">
        <f t="shared" si="0"/>
        <v>666.52932929096824</v>
      </c>
      <c r="H15" s="21">
        <f t="shared" si="1"/>
        <v>4866.5705305036781</v>
      </c>
      <c r="I15" s="13">
        <f t="shared" si="5"/>
        <v>2308.1489551560012</v>
      </c>
      <c r="J15" s="13">
        <f t="shared" si="6"/>
        <v>1308.1489551560012</v>
      </c>
      <c r="K15" s="13">
        <f t="shared" si="11"/>
        <v>1000</v>
      </c>
      <c r="L15" s="13">
        <f t="shared" si="12"/>
        <v>4000</v>
      </c>
      <c r="M15" s="19">
        <f t="shared" si="13"/>
        <v>0.54447308752845369</v>
      </c>
      <c r="N15" s="17">
        <f t="shared" si="2"/>
        <v>544.47308752845368</v>
      </c>
      <c r="O15" s="17">
        <f t="shared" si="14"/>
        <v>712.25190056090867</v>
      </c>
      <c r="P15" s="23">
        <f t="shared" si="15"/>
        <v>1129.3798387774734</v>
      </c>
      <c r="Q15" s="13">
        <f t="shared" si="7"/>
        <v>4298.6049401680002</v>
      </c>
      <c r="R15" s="23">
        <f t="shared" si="8"/>
        <v>4209.0234581176001</v>
      </c>
      <c r="S15" s="15">
        <f t="shared" si="16"/>
        <v>5606.7538953240019</v>
      </c>
      <c r="T15" s="4">
        <f t="shared" si="17"/>
        <v>5338.4032968950733</v>
      </c>
    </row>
    <row r="16" spans="2:20" x14ac:dyDescent="0.3">
      <c r="B16" s="1">
        <v>4</v>
      </c>
      <c r="C16" s="2">
        <v>0.05</v>
      </c>
      <c r="D16" s="15">
        <f t="shared" si="9"/>
        <v>5677.0691494352677</v>
      </c>
      <c r="E16" s="4">
        <f t="shared" si="4"/>
        <v>4873.9484046046873</v>
      </c>
      <c r="F16" s="15">
        <f t="shared" si="10"/>
        <v>5310.2800553231564</v>
      </c>
      <c r="G16" s="28">
        <f t="shared" si="0"/>
        <v>910.28005532315638</v>
      </c>
      <c r="H16" s="21">
        <f t="shared" si="1"/>
        <v>5037.1960387262097</v>
      </c>
      <c r="I16" s="13">
        <f t="shared" si="5"/>
        <v>1351.1870557806337</v>
      </c>
      <c r="J16" s="13">
        <f t="shared" si="6"/>
        <v>351.18705578063373</v>
      </c>
      <c r="K16" s="13">
        <f t="shared" si="11"/>
        <v>1000</v>
      </c>
      <c r="L16" s="13">
        <f t="shared" si="12"/>
        <v>5000</v>
      </c>
      <c r="M16" s="19">
        <f t="shared" si="13"/>
        <v>0.52713049426706715</v>
      </c>
      <c r="N16" s="17">
        <f t="shared" si="2"/>
        <v>527.13049426706721</v>
      </c>
      <c r="O16" s="17">
        <f>IF(I16=0,0,O15-N16)</f>
        <v>185.12140629384146</v>
      </c>
      <c r="P16" s="23">
        <f t="shared" si="15"/>
        <v>301.36736093459604</v>
      </c>
      <c r="Q16" s="13">
        <f t="shared" si="7"/>
        <v>5505.7976982840983</v>
      </c>
      <c r="R16" s="23">
        <f t="shared" si="8"/>
        <v>5354.0583887988687</v>
      </c>
      <c r="S16" s="15">
        <f t="shared" si="16"/>
        <v>5856.9847540647315</v>
      </c>
      <c r="T16" s="4">
        <f t="shared" si="17"/>
        <v>5655.4257497334647</v>
      </c>
    </row>
    <row r="17" spans="2:20" x14ac:dyDescent="0.3">
      <c r="B17" s="1">
        <v>5</v>
      </c>
      <c r="C17" s="2">
        <v>0.05</v>
      </c>
      <c r="D17" s="15">
        <f t="shared" si="9"/>
        <v>5858.9908303289203</v>
      </c>
      <c r="E17" s="4">
        <f t="shared" si="4"/>
        <v>5001.2935812302439</v>
      </c>
      <c r="F17" s="15">
        <f t="shared" si="10"/>
        <v>5565.7576287847533</v>
      </c>
      <c r="G17" s="28">
        <f t="shared" si="0"/>
        <v>1165.7576287847533</v>
      </c>
      <c r="H17" s="21">
        <f t="shared" si="1"/>
        <v>5216.0303401493275</v>
      </c>
      <c r="I17" s="13">
        <f t="shared" si="5"/>
        <v>362.74110991581665</v>
      </c>
      <c r="J17" s="13">
        <f t="shared" si="6"/>
        <v>0</v>
      </c>
      <c r="K17" s="13">
        <f t="shared" si="11"/>
        <v>362.74110991581665</v>
      </c>
      <c r="L17" s="13">
        <f t="shared" si="12"/>
        <v>5362.7411099158162</v>
      </c>
      <c r="M17" s="19">
        <f t="shared" si="13"/>
        <v>0.51034029844812356</v>
      </c>
      <c r="N17" s="17">
        <f>M17*K17</f>
        <v>185.12140629384146</v>
      </c>
      <c r="O17" s="17">
        <f t="shared" ref="O17:O32" si="18">IF(I17=0,0,O16-N17)</f>
        <v>0</v>
      </c>
      <c r="P17" s="23">
        <f t="shared" si="15"/>
        <v>0</v>
      </c>
      <c r="Q17" s="13">
        <f t="shared" si="7"/>
        <v>6133.9182572572081</v>
      </c>
      <c r="R17" s="23">
        <f t="shared" si="8"/>
        <v>5902.5651130547903</v>
      </c>
      <c r="S17" s="15">
        <f t="shared" si="16"/>
        <v>6133.9182572572081</v>
      </c>
      <c r="T17" s="4">
        <f t="shared" si="17"/>
        <v>5902.5651130547903</v>
      </c>
    </row>
    <row r="18" spans="2:20" x14ac:dyDescent="0.3">
      <c r="B18" s="1">
        <v>6</v>
      </c>
      <c r="C18" s="2">
        <v>0.05</v>
      </c>
      <c r="D18" s="15">
        <f t="shared" si="9"/>
        <v>6046.742191486811</v>
      </c>
      <c r="E18" s="4">
        <f t="shared" si="4"/>
        <v>5132.719534040767</v>
      </c>
      <c r="F18" s="15">
        <f t="shared" si="10"/>
        <v>5833.5262283055881</v>
      </c>
      <c r="G18" s="28">
        <f t="shared" si="0"/>
        <v>1433.5262283055881</v>
      </c>
      <c r="H18" s="21">
        <f t="shared" si="1"/>
        <v>5403.4683598139118</v>
      </c>
      <c r="I18" s="13">
        <f t="shared" si="5"/>
        <v>0</v>
      </c>
      <c r="J18" s="13">
        <f t="shared" si="6"/>
        <v>0</v>
      </c>
      <c r="K18" s="13">
        <f t="shared" si="11"/>
        <v>0</v>
      </c>
      <c r="L18" s="13">
        <f t="shared" si="12"/>
        <v>5362.7411099158162</v>
      </c>
      <c r="M18" s="19">
        <f t="shared" si="13"/>
        <v>0</v>
      </c>
      <c r="N18" s="17">
        <f t="shared" si="2"/>
        <v>0</v>
      </c>
      <c r="O18" s="17">
        <f t="shared" si="18"/>
        <v>0</v>
      </c>
      <c r="P18" s="23">
        <f t="shared" si="15"/>
        <v>0</v>
      </c>
      <c r="Q18" s="13">
        <f t="shared" si="7"/>
        <v>6429.5731172570058</v>
      </c>
      <c r="R18" s="23">
        <f t="shared" si="8"/>
        <v>6109.5235150546487</v>
      </c>
      <c r="S18" s="15">
        <f t="shared" si="16"/>
        <v>6429.5731172570058</v>
      </c>
      <c r="T18" s="4">
        <f t="shared" si="17"/>
        <v>6109.5235150546487</v>
      </c>
    </row>
    <row r="19" spans="2:20" x14ac:dyDescent="0.3">
      <c r="B19" s="1">
        <v>7</v>
      </c>
      <c r="C19" s="2">
        <v>0.05</v>
      </c>
      <c r="D19" s="15">
        <f t="shared" si="9"/>
        <v>6240.5100450130058</v>
      </c>
      <c r="E19" s="4">
        <f t="shared" si="4"/>
        <v>5268.3570315091038</v>
      </c>
      <c r="F19" s="15">
        <f t="shared" si="10"/>
        <v>6114.1771751493707</v>
      </c>
      <c r="G19" s="28">
        <f t="shared" si="0"/>
        <v>1714.1771751493707</v>
      </c>
      <c r="H19" s="21">
        <f t="shared" si="1"/>
        <v>5599.9240226045595</v>
      </c>
      <c r="I19" s="13">
        <f t="shared" si="5"/>
        <v>0</v>
      </c>
      <c r="J19" s="13">
        <f t="shared" si="6"/>
        <v>0</v>
      </c>
      <c r="K19" s="13">
        <f t="shared" si="11"/>
        <v>0</v>
      </c>
      <c r="L19" s="13">
        <f t="shared" si="12"/>
        <v>5362.7411099158162</v>
      </c>
      <c r="M19" s="19">
        <f t="shared" si="13"/>
        <v>0</v>
      </c>
      <c r="N19" s="17">
        <f t="shared" si="2"/>
        <v>0</v>
      </c>
      <c r="O19" s="17">
        <f t="shared" si="18"/>
        <v>0</v>
      </c>
      <c r="P19" s="23">
        <f t="shared" si="15"/>
        <v>0</v>
      </c>
      <c r="Q19" s="13">
        <f t="shared" si="7"/>
        <v>6739.4785415087936</v>
      </c>
      <c r="R19" s="23">
        <f t="shared" si="8"/>
        <v>6326.4573120309005</v>
      </c>
      <c r="S19" s="15">
        <f t="shared" si="16"/>
        <v>6739.4785415087936</v>
      </c>
      <c r="T19" s="4">
        <f t="shared" si="17"/>
        <v>6326.4573120309005</v>
      </c>
    </row>
    <row r="20" spans="2:20" x14ac:dyDescent="0.3">
      <c r="B20" s="1">
        <v>8</v>
      </c>
      <c r="C20" s="2">
        <v>0.05</v>
      </c>
      <c r="D20" s="15">
        <f t="shared" si="9"/>
        <v>6440.4871894054477</v>
      </c>
      <c r="E20" s="4">
        <f t="shared" si="4"/>
        <v>5408.3410325838131</v>
      </c>
      <c r="F20" s="15">
        <f t="shared" si="10"/>
        <v>6408.3302390458075</v>
      </c>
      <c r="G20" s="28">
        <f t="shared" si="0"/>
        <v>2008.3302390458075</v>
      </c>
      <c r="H20" s="21">
        <f t="shared" si="1"/>
        <v>5805.831167332065</v>
      </c>
      <c r="I20" s="13">
        <f t="shared" si="5"/>
        <v>0</v>
      </c>
      <c r="J20" s="13">
        <f t="shared" si="6"/>
        <v>0</v>
      </c>
      <c r="K20" s="13">
        <f t="shared" si="11"/>
        <v>0</v>
      </c>
      <c r="L20" s="13">
        <f t="shared" si="12"/>
        <v>5362.7411099158162</v>
      </c>
      <c r="M20" s="19">
        <f t="shared" si="13"/>
        <v>0</v>
      </c>
      <c r="N20" s="17">
        <f t="shared" si="2"/>
        <v>0</v>
      </c>
      <c r="O20" s="17">
        <f t="shared" si="18"/>
        <v>0</v>
      </c>
      <c r="P20" s="23">
        <f t="shared" si="15"/>
        <v>0</v>
      </c>
      <c r="Q20" s="13">
        <f t="shared" si="7"/>
        <v>7064.3214072095179</v>
      </c>
      <c r="R20" s="23">
        <f t="shared" si="8"/>
        <v>6553.8473180214078</v>
      </c>
      <c r="S20" s="15">
        <f t="shared" si="16"/>
        <v>7064.3214072095179</v>
      </c>
      <c r="T20" s="4">
        <f t="shared" si="17"/>
        <v>6553.8473180214078</v>
      </c>
    </row>
    <row r="21" spans="2:20" x14ac:dyDescent="0.3">
      <c r="B21" s="1">
        <v>9</v>
      </c>
      <c r="C21" s="2">
        <v>0.05</v>
      </c>
      <c r="D21" s="15">
        <f t="shared" si="9"/>
        <v>6646.872601389945</v>
      </c>
      <c r="E21" s="4">
        <f t="shared" si="4"/>
        <v>5552.8108209729617</v>
      </c>
      <c r="F21" s="15">
        <f t="shared" si="10"/>
        <v>6716.6350068463016</v>
      </c>
      <c r="G21" s="28">
        <f t="shared" si="0"/>
        <v>2316.6350068463016</v>
      </c>
      <c r="H21" s="21">
        <f t="shared" si="1"/>
        <v>6021.6445047924108</v>
      </c>
      <c r="I21" s="13">
        <f t="shared" si="5"/>
        <v>0</v>
      </c>
      <c r="J21" s="13">
        <f t="shared" si="6"/>
        <v>0</v>
      </c>
      <c r="K21" s="13">
        <f t="shared" si="11"/>
        <v>0</v>
      </c>
      <c r="L21" s="13">
        <f t="shared" si="12"/>
        <v>5362.7411099158162</v>
      </c>
      <c r="M21" s="19">
        <f t="shared" si="13"/>
        <v>0</v>
      </c>
      <c r="N21" s="17">
        <f t="shared" si="2"/>
        <v>0</v>
      </c>
      <c r="O21" s="17">
        <f t="shared" si="18"/>
        <v>0</v>
      </c>
      <c r="P21" s="23">
        <f t="shared" si="15"/>
        <v>0</v>
      </c>
      <c r="Q21" s="13">
        <f t="shared" si="7"/>
        <v>7404.8216990370165</v>
      </c>
      <c r="R21" s="23">
        <f t="shared" si="8"/>
        <v>6792.1975223006566</v>
      </c>
      <c r="S21" s="15">
        <f t="shared" si="16"/>
        <v>7404.8216990370165</v>
      </c>
      <c r="T21" s="4">
        <f t="shared" si="17"/>
        <v>6792.1975223006566</v>
      </c>
    </row>
    <row r="22" spans="2:20" x14ac:dyDescent="0.3">
      <c r="B22" s="1">
        <v>10</v>
      </c>
      <c r="C22" s="2">
        <v>0.05</v>
      </c>
      <c r="D22" s="15">
        <f t="shared" si="9"/>
        <v>6859.8716339014863</v>
      </c>
      <c r="E22" s="4">
        <f t="shared" si="4"/>
        <v>5701.9101437310401</v>
      </c>
      <c r="F22" s="15">
        <f t="shared" si="10"/>
        <v>7039.7723170256768</v>
      </c>
      <c r="G22" s="28">
        <f t="shared" si="0"/>
        <v>2639.7723170256768</v>
      </c>
      <c r="H22" s="21">
        <f t="shared" si="1"/>
        <v>6247.8406219179733</v>
      </c>
      <c r="I22" s="13">
        <f t="shared" si="5"/>
        <v>0</v>
      </c>
      <c r="J22" s="13">
        <f t="shared" si="6"/>
        <v>0</v>
      </c>
      <c r="K22" s="13">
        <f t="shared" si="11"/>
        <v>0</v>
      </c>
      <c r="L22" s="13">
        <f t="shared" si="12"/>
        <v>5362.7411099158162</v>
      </c>
      <c r="M22" s="19">
        <f t="shared" si="13"/>
        <v>0</v>
      </c>
      <c r="N22" s="17">
        <f t="shared" si="2"/>
        <v>0</v>
      </c>
      <c r="O22" s="17">
        <f t="shared" si="18"/>
        <v>0</v>
      </c>
      <c r="P22" s="23">
        <f t="shared" si="15"/>
        <v>0</v>
      </c>
      <c r="Q22" s="13">
        <f t="shared" si="7"/>
        <v>7761.7341049306006</v>
      </c>
      <c r="R22" s="23">
        <f t="shared" si="8"/>
        <v>7042.0362064261653</v>
      </c>
      <c r="S22" s="15">
        <f t="shared" si="16"/>
        <v>7761.7341049306006</v>
      </c>
      <c r="T22" s="4">
        <f t="shared" si="17"/>
        <v>7042.0362064261653</v>
      </c>
    </row>
    <row r="23" spans="2:20" x14ac:dyDescent="0.3">
      <c r="B23" s="1">
        <v>11</v>
      </c>
      <c r="C23" s="2">
        <v>0.05</v>
      </c>
      <c r="D23" s="15">
        <f t="shared" si="9"/>
        <v>7079.69622040986</v>
      </c>
      <c r="E23" s="4">
        <f t="shared" si="4"/>
        <v>5855.787354286902</v>
      </c>
      <c r="F23" s="15">
        <f t="shared" si="10"/>
        <v>7378.4557631977823</v>
      </c>
      <c r="G23" s="28">
        <f t="shared" si="0"/>
        <v>2978.4557631977823</v>
      </c>
      <c r="H23" s="21">
        <f t="shared" si="1"/>
        <v>6484.9190342384481</v>
      </c>
      <c r="I23" s="13">
        <f t="shared" si="5"/>
        <v>0</v>
      </c>
      <c r="J23" s="13">
        <f t="shared" si="6"/>
        <v>0</v>
      </c>
      <c r="K23" s="13">
        <f t="shared" si="11"/>
        <v>0</v>
      </c>
      <c r="L23" s="13">
        <f t="shared" si="12"/>
        <v>5362.7411099158162</v>
      </c>
      <c r="M23" s="19">
        <f t="shared" si="13"/>
        <v>0</v>
      </c>
      <c r="N23" s="17">
        <f t="shared" si="2"/>
        <v>0</v>
      </c>
      <c r="O23" s="17">
        <f t="shared" si="18"/>
        <v>0</v>
      </c>
      <c r="P23" s="23">
        <f t="shared" si="15"/>
        <v>0</v>
      </c>
      <c r="Q23" s="13">
        <f t="shared" si="7"/>
        <v>8135.8496887882557</v>
      </c>
      <c r="R23" s="23">
        <f t="shared" si="8"/>
        <v>7303.9171151265236</v>
      </c>
      <c r="S23" s="15">
        <f t="shared" si="16"/>
        <v>8135.8496887882557</v>
      </c>
      <c r="T23" s="4">
        <f t="shared" si="17"/>
        <v>7303.9171151265236</v>
      </c>
    </row>
    <row r="24" spans="2:20" x14ac:dyDescent="0.3">
      <c r="B24" s="1">
        <v>12</v>
      </c>
      <c r="C24" s="2">
        <v>0.05</v>
      </c>
      <c r="D24" s="15">
        <f t="shared" si="9"/>
        <v>7306.565085792894</v>
      </c>
      <c r="E24" s="4">
        <f t="shared" si="4"/>
        <v>6014.595560055026</v>
      </c>
      <c r="F24" s="15">
        <f t="shared" si="10"/>
        <v>7733.4332699652277</v>
      </c>
      <c r="G24" s="28">
        <f t="shared" si="0"/>
        <v>3333.4332699652277</v>
      </c>
      <c r="H24" s="21">
        <f t="shared" si="1"/>
        <v>6733.4032889756591</v>
      </c>
      <c r="I24" s="13">
        <f t="shared" si="5"/>
        <v>0</v>
      </c>
      <c r="J24" s="13">
        <f t="shared" si="6"/>
        <v>0</v>
      </c>
      <c r="K24" s="13">
        <f t="shared" si="11"/>
        <v>0</v>
      </c>
      <c r="L24" s="13">
        <f t="shared" si="12"/>
        <v>5362.7411099158162</v>
      </c>
      <c r="M24" s="19">
        <f t="shared" si="13"/>
        <v>0</v>
      </c>
      <c r="N24" s="17">
        <f t="shared" si="2"/>
        <v>0</v>
      </c>
      <c r="O24" s="17">
        <f t="shared" si="18"/>
        <v>0</v>
      </c>
      <c r="P24" s="23">
        <f t="shared" si="15"/>
        <v>0</v>
      </c>
      <c r="Q24" s="13">
        <f t="shared" si="7"/>
        <v>8527.9976437878504</v>
      </c>
      <c r="R24" s="23">
        <f t="shared" si="8"/>
        <v>7578.4206836262401</v>
      </c>
      <c r="S24" s="15">
        <f t="shared" si="16"/>
        <v>8527.9976437878504</v>
      </c>
      <c r="T24" s="4">
        <f t="shared" si="17"/>
        <v>7578.4206836262401</v>
      </c>
    </row>
    <row r="25" spans="2:20" x14ac:dyDescent="0.3">
      <c r="B25" s="1">
        <v>13</v>
      </c>
      <c r="C25" s="2">
        <v>0.05</v>
      </c>
      <c r="D25" s="15">
        <f t="shared" si="9"/>
        <v>7540.7039639671275</v>
      </c>
      <c r="E25" s="4">
        <f t="shared" si="4"/>
        <v>6178.4927747769889</v>
      </c>
      <c r="F25" s="15">
        <f t="shared" si="10"/>
        <v>8105.4887445832546</v>
      </c>
      <c r="G25" s="28">
        <f t="shared" si="0"/>
        <v>3705.4887445832546</v>
      </c>
      <c r="H25" s="21">
        <f t="shared" si="1"/>
        <v>6993.8421212082776</v>
      </c>
      <c r="I25" s="13">
        <f t="shared" si="5"/>
        <v>0</v>
      </c>
      <c r="J25" s="13">
        <f t="shared" si="6"/>
        <v>0</v>
      </c>
      <c r="K25" s="13">
        <f t="shared" si="11"/>
        <v>0</v>
      </c>
      <c r="L25" s="13">
        <f t="shared" si="12"/>
        <v>5362.7411099158162</v>
      </c>
      <c r="M25" s="19">
        <f t="shared" si="13"/>
        <v>0</v>
      </c>
      <c r="N25" s="17">
        <f t="shared" si="2"/>
        <v>0</v>
      </c>
      <c r="O25" s="17">
        <f t="shared" si="18"/>
        <v>0</v>
      </c>
      <c r="P25" s="23">
        <f t="shared" si="15"/>
        <v>0</v>
      </c>
      <c r="Q25" s="13">
        <f t="shared" si="7"/>
        <v>8939.0471302184251</v>
      </c>
      <c r="R25" s="23">
        <f t="shared" si="8"/>
        <v>7866.1553241276424</v>
      </c>
      <c r="S25" s="15">
        <f t="shared" si="16"/>
        <v>8939.0471302184251</v>
      </c>
      <c r="T25" s="4">
        <f t="shared" si="17"/>
        <v>7866.1553241276424</v>
      </c>
    </row>
    <row r="26" spans="2:20" x14ac:dyDescent="0.3">
      <c r="B26" s="1">
        <v>14</v>
      </c>
      <c r="C26" s="2">
        <v>0.05</v>
      </c>
      <c r="D26" s="15">
        <f t="shared" si="9"/>
        <v>7782.3458224924543</v>
      </c>
      <c r="E26" s="4">
        <f t="shared" si="4"/>
        <v>6347.6420757447177</v>
      </c>
      <c r="F26" s="15">
        <f t="shared" si="10"/>
        <v>8495.4438080851542</v>
      </c>
      <c r="G26" s="28">
        <f t="shared" si="0"/>
        <v>4095.4438080851542</v>
      </c>
      <c r="H26" s="21">
        <f t="shared" si="1"/>
        <v>7266.8106656596083</v>
      </c>
      <c r="I26" s="13">
        <f t="shared" si="5"/>
        <v>0</v>
      </c>
      <c r="J26" s="13">
        <f t="shared" si="6"/>
        <v>0</v>
      </c>
      <c r="K26" s="13">
        <f t="shared" si="11"/>
        <v>0</v>
      </c>
      <c r="L26" s="13">
        <f t="shared" si="12"/>
        <v>5362.7411099158162</v>
      </c>
      <c r="M26" s="19">
        <f t="shared" si="13"/>
        <v>0</v>
      </c>
      <c r="N26" s="17">
        <f t="shared" si="2"/>
        <v>0</v>
      </c>
      <c r="O26" s="17">
        <f t="shared" si="18"/>
        <v>0</v>
      </c>
      <c r="P26" s="23">
        <f t="shared" si="15"/>
        <v>0</v>
      </c>
      <c r="Q26" s="13">
        <f t="shared" si="7"/>
        <v>9369.9092018949541</v>
      </c>
      <c r="R26" s="23">
        <f t="shared" si="8"/>
        <v>8167.7587743012127</v>
      </c>
      <c r="S26" s="15">
        <f t="shared" si="16"/>
        <v>9369.9092018949541</v>
      </c>
      <c r="T26" s="4">
        <f t="shared" si="17"/>
        <v>8167.7587743012127</v>
      </c>
    </row>
    <row r="27" spans="2:20" x14ac:dyDescent="0.3">
      <c r="B27" s="1">
        <v>15</v>
      </c>
      <c r="C27" s="2">
        <v>0.05</v>
      </c>
      <c r="D27" s="15">
        <f t="shared" si="9"/>
        <v>8031.731094374225</v>
      </c>
      <c r="E27" s="4">
        <f t="shared" si="4"/>
        <v>6522.211766061957</v>
      </c>
      <c r="F27" s="15">
        <f t="shared" si="10"/>
        <v>8904.1596096921312</v>
      </c>
      <c r="G27" s="28">
        <f t="shared" si="0"/>
        <v>4504.1596096921312</v>
      </c>
      <c r="H27" s="21">
        <f t="shared" si="1"/>
        <v>7552.9117267844922</v>
      </c>
      <c r="I27" s="13">
        <f t="shared" si="5"/>
        <v>0</v>
      </c>
      <c r="J27" s="13">
        <f t="shared" si="6"/>
        <v>0</v>
      </c>
      <c r="K27" s="13">
        <f t="shared" si="11"/>
        <v>0</v>
      </c>
      <c r="L27" s="13">
        <f t="shared" si="12"/>
        <v>5362.7411099158162</v>
      </c>
      <c r="M27" s="19">
        <f t="shared" si="13"/>
        <v>0</v>
      </c>
      <c r="N27" s="17">
        <f t="shared" si="2"/>
        <v>0</v>
      </c>
      <c r="O27" s="17">
        <f t="shared" si="18"/>
        <v>0</v>
      </c>
      <c r="P27" s="23">
        <f t="shared" si="15"/>
        <v>0</v>
      </c>
      <c r="Q27" s="13">
        <f t="shared" si="7"/>
        <v>9821.5388254262907</v>
      </c>
      <c r="R27" s="23">
        <f t="shared" si="8"/>
        <v>8483.899510773148</v>
      </c>
      <c r="S27" s="15">
        <f t="shared" si="16"/>
        <v>9821.5388254262907</v>
      </c>
      <c r="T27" s="4">
        <f t="shared" si="17"/>
        <v>8483.899510773148</v>
      </c>
    </row>
    <row r="28" spans="2:20" x14ac:dyDescent="0.3">
      <c r="B28" s="1">
        <v>16</v>
      </c>
      <c r="C28" s="2">
        <v>0.05</v>
      </c>
      <c r="D28" s="15">
        <f t="shared" si="9"/>
        <v>8289.1079172934478</v>
      </c>
      <c r="E28" s="4">
        <f t="shared" si="4"/>
        <v>6702.3755421054138</v>
      </c>
      <c r="F28" s="15">
        <f t="shared" si="10"/>
        <v>9332.5387285144207</v>
      </c>
      <c r="G28" s="28">
        <f t="shared" si="0"/>
        <v>4932.5387285144207</v>
      </c>
      <c r="H28" s="21">
        <f t="shared" si="1"/>
        <v>7852.7771099600941</v>
      </c>
      <c r="I28" s="13">
        <f t="shared" si="5"/>
        <v>0</v>
      </c>
      <c r="J28" s="13">
        <f t="shared" si="6"/>
        <v>0</v>
      </c>
      <c r="K28" s="13">
        <f t="shared" si="11"/>
        <v>0</v>
      </c>
      <c r="L28" s="13">
        <f t="shared" si="12"/>
        <v>5362.7411099158162</v>
      </c>
      <c r="M28" s="19">
        <f t="shared" si="13"/>
        <v>0</v>
      </c>
      <c r="N28" s="17">
        <f t="shared" si="2"/>
        <v>0</v>
      </c>
      <c r="O28" s="17">
        <f t="shared" si="18"/>
        <v>0</v>
      </c>
      <c r="P28" s="23">
        <f t="shared" si="15"/>
        <v>0</v>
      </c>
      <c r="Q28" s="13">
        <f t="shared" si="7"/>
        <v>10294.936996811839</v>
      </c>
      <c r="R28" s="23">
        <f t="shared" si="8"/>
        <v>8815.2782307430316</v>
      </c>
      <c r="S28" s="15">
        <f t="shared" si="16"/>
        <v>10294.936996811839</v>
      </c>
      <c r="T28" s="4">
        <f t="shared" si="17"/>
        <v>8815.2782307430316</v>
      </c>
    </row>
    <row r="29" spans="2:20" x14ac:dyDescent="0.3">
      <c r="B29" s="1">
        <v>17</v>
      </c>
      <c r="C29" s="2">
        <v>0.05</v>
      </c>
      <c r="D29" s="15">
        <f t="shared" si="9"/>
        <v>8554.7323805031156</v>
      </c>
      <c r="E29" s="4">
        <f t="shared" si="4"/>
        <v>6888.3126663521807</v>
      </c>
      <c r="F29" s="15">
        <f t="shared" si="10"/>
        <v>9781.5271667432498</v>
      </c>
      <c r="G29" s="28">
        <f t="shared" si="0"/>
        <v>5381.5271667432498</v>
      </c>
      <c r="H29" s="21">
        <f t="shared" si="1"/>
        <v>8167.0690167202747</v>
      </c>
      <c r="I29" s="13">
        <f t="shared" si="5"/>
        <v>0</v>
      </c>
      <c r="J29" s="13">
        <f t="shared" si="6"/>
        <v>0</v>
      </c>
      <c r="K29" s="13">
        <f t="shared" si="11"/>
        <v>0</v>
      </c>
      <c r="L29" s="13">
        <f t="shared" si="12"/>
        <v>5362.7411099158162</v>
      </c>
      <c r="M29" s="19">
        <f t="shared" si="13"/>
        <v>0</v>
      </c>
      <c r="N29" s="17">
        <f t="shared" si="2"/>
        <v>0</v>
      </c>
      <c r="O29" s="17">
        <f t="shared" si="18"/>
        <v>0</v>
      </c>
      <c r="P29" s="23">
        <f t="shared" si="15"/>
        <v>0</v>
      </c>
      <c r="Q29" s="13">
        <f t="shared" si="7"/>
        <v>10791.152960058171</v>
      </c>
      <c r="R29" s="23">
        <f t="shared" si="8"/>
        <v>9162.6294050154647</v>
      </c>
      <c r="S29" s="15">
        <f t="shared" si="16"/>
        <v>10791.152960058171</v>
      </c>
      <c r="T29" s="4">
        <f t="shared" si="17"/>
        <v>9162.6294050154647</v>
      </c>
    </row>
    <row r="30" spans="2:20" x14ac:dyDescent="0.3">
      <c r="B30" s="1">
        <v>18</v>
      </c>
      <c r="C30" s="2">
        <v>0.05</v>
      </c>
      <c r="D30" s="15">
        <f t="shared" si="9"/>
        <v>8828.8687796363374</v>
      </c>
      <c r="E30" s="4">
        <f t="shared" si="4"/>
        <v>7080.208145745436</v>
      </c>
      <c r="F30" s="15">
        <f t="shared" si="10"/>
        <v>10252.116438735267</v>
      </c>
      <c r="G30" s="28">
        <f t="shared" si="0"/>
        <v>5852.1164387352674</v>
      </c>
      <c r="H30" s="21">
        <f t="shared" si="1"/>
        <v>8496.4815071146877</v>
      </c>
      <c r="I30" s="13">
        <f t="shared" si="5"/>
        <v>0</v>
      </c>
      <c r="J30" s="13">
        <f t="shared" si="6"/>
        <v>0</v>
      </c>
      <c r="K30" s="13">
        <f t="shared" si="11"/>
        <v>0</v>
      </c>
      <c r="L30" s="13">
        <f t="shared" si="12"/>
        <v>5362.7411099158162</v>
      </c>
      <c r="M30" s="19">
        <f t="shared" si="13"/>
        <v>0</v>
      </c>
      <c r="N30" s="17">
        <f t="shared" si="2"/>
        <v>0</v>
      </c>
      <c r="O30" s="17">
        <f t="shared" si="18"/>
        <v>0</v>
      </c>
      <c r="P30" s="23">
        <f t="shared" si="15"/>
        <v>0</v>
      </c>
      <c r="Q30" s="13">
        <f t="shared" si="7"/>
        <v>11311.286532732975</v>
      </c>
      <c r="R30" s="23">
        <f t="shared" si="8"/>
        <v>9526.7229058878256</v>
      </c>
      <c r="S30" s="15">
        <f t="shared" si="16"/>
        <v>11311.286532732975</v>
      </c>
      <c r="T30" s="4">
        <f t="shared" si="17"/>
        <v>9526.7229058878256</v>
      </c>
    </row>
    <row r="31" spans="2:20" x14ac:dyDescent="0.3">
      <c r="B31" s="1">
        <v>19</v>
      </c>
      <c r="C31" s="2">
        <v>0.05</v>
      </c>
      <c r="D31" s="15">
        <f t="shared" si="9"/>
        <v>9111.7898796797854</v>
      </c>
      <c r="E31" s="4">
        <f t="shared" si="4"/>
        <v>7278.2529157758499</v>
      </c>
      <c r="F31" s="15">
        <f t="shared" si="10"/>
        <v>10745.345760602822</v>
      </c>
      <c r="G31" s="28">
        <f t="shared" si="0"/>
        <v>6345.3457606028223</v>
      </c>
      <c r="H31" s="21">
        <f t="shared" si="1"/>
        <v>8841.7420324219747</v>
      </c>
      <c r="I31" s="13">
        <f t="shared" si="5"/>
        <v>0</v>
      </c>
      <c r="J31" s="13">
        <f t="shared" si="6"/>
        <v>0</v>
      </c>
      <c r="K31" s="13">
        <f t="shared" si="11"/>
        <v>0</v>
      </c>
      <c r="L31" s="13">
        <f t="shared" si="12"/>
        <v>5362.7411099158162</v>
      </c>
      <c r="M31" s="19">
        <f t="shared" si="13"/>
        <v>0</v>
      </c>
      <c r="N31" s="17">
        <f t="shared" si="2"/>
        <v>0</v>
      </c>
      <c r="O31" s="17">
        <f t="shared" si="18"/>
        <v>0</v>
      </c>
      <c r="P31" s="23">
        <f t="shared" si="15"/>
        <v>0</v>
      </c>
      <c r="Q31" s="13">
        <f t="shared" si="7"/>
        <v>11856.490543610704</v>
      </c>
      <c r="R31" s="23">
        <f t="shared" si="8"/>
        <v>9908.3657135022368</v>
      </c>
      <c r="S31" s="15">
        <f t="shared" si="16"/>
        <v>11856.490543610704</v>
      </c>
      <c r="T31" s="4">
        <f t="shared" si="17"/>
        <v>9908.3657135022368</v>
      </c>
    </row>
    <row r="32" spans="2:20" x14ac:dyDescent="0.3">
      <c r="B32" s="1">
        <v>20</v>
      </c>
      <c r="C32" s="2">
        <v>0.05</v>
      </c>
      <c r="D32" s="15">
        <f t="shared" si="9"/>
        <v>9403.7771863741236</v>
      </c>
      <c r="E32" s="4">
        <f t="shared" si="4"/>
        <v>7482.6440304618864</v>
      </c>
      <c r="F32" s="15">
        <f t="shared" si="10"/>
        <v>11262.304345145425</v>
      </c>
      <c r="G32" s="28">
        <f t="shared" si="0"/>
        <v>6862.304345145425</v>
      </c>
      <c r="H32" s="21">
        <f t="shared" si="1"/>
        <v>9203.6130416017968</v>
      </c>
      <c r="I32" s="13">
        <f t="shared" si="5"/>
        <v>0</v>
      </c>
      <c r="J32" s="13">
        <f t="shared" si="6"/>
        <v>0</v>
      </c>
      <c r="K32" s="13">
        <f t="shared" si="11"/>
        <v>0</v>
      </c>
      <c r="L32" s="13">
        <f t="shared" si="12"/>
        <v>5362.7411099158162</v>
      </c>
      <c r="M32" s="19">
        <f t="shared" si="13"/>
        <v>0</v>
      </c>
      <c r="N32" s="17">
        <f t="shared" si="2"/>
        <v>0</v>
      </c>
      <c r="O32" s="17">
        <f t="shared" si="18"/>
        <v>0</v>
      </c>
      <c r="P32" s="23">
        <f t="shared" si="15"/>
        <v>0</v>
      </c>
      <c r="Q32" s="13">
        <f t="shared" si="7"/>
        <v>12427.973387812739</v>
      </c>
      <c r="R32" s="23">
        <f t="shared" si="8"/>
        <v>10308.403704443663</v>
      </c>
      <c r="S32" s="15">
        <f t="shared" si="16"/>
        <v>12427.973387812739</v>
      </c>
      <c r="T32" s="4">
        <f t="shared" si="17"/>
        <v>10308.403704443663</v>
      </c>
    </row>
    <row r="33" spans="14:15" x14ac:dyDescent="0.3">
      <c r="N33" s="13"/>
      <c r="O33" s="13"/>
    </row>
  </sheetData>
  <mergeCells count="9">
    <mergeCell ref="D10:E10"/>
    <mergeCell ref="F10:H10"/>
    <mergeCell ref="S10:T10"/>
    <mergeCell ref="B7:D7"/>
    <mergeCell ref="B2:D2"/>
    <mergeCell ref="B3:D3"/>
    <mergeCell ref="B4:D4"/>
    <mergeCell ref="B5:D5"/>
    <mergeCell ref="B6:D6"/>
  </mergeCell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8</vt:i4>
      </vt:variant>
    </vt:vector>
  </HeadingPairs>
  <TitlesOfParts>
    <vt:vector size="9" baseType="lpstr">
      <vt:lpstr>Laskelma</vt:lpstr>
      <vt:lpstr>myyntipalkkio_uusi</vt:lpstr>
      <vt:lpstr>paaoma_uusi</vt:lpstr>
      <vt:lpstr>paaoma_vanha</vt:lpstr>
      <vt:lpstr>palkkio_uusi</vt:lpstr>
      <vt:lpstr>palkkio_vanha</vt:lpstr>
      <vt:lpstr>po_vero</vt:lpstr>
      <vt:lpstr>sijoitus_voitto</vt:lpstr>
      <vt:lpstr>verovapaus_raja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Ahonen</dc:creator>
  <cp:lastModifiedBy>Mikael Ahonen</cp:lastModifiedBy>
  <dcterms:created xsi:type="dcterms:W3CDTF">2015-06-05T18:19:34Z</dcterms:created>
  <dcterms:modified xsi:type="dcterms:W3CDTF">2019-10-30T17:43:55Z</dcterms:modified>
</cp:coreProperties>
</file>